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 activeTab="1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O46" i="2"/>
  <c r="E2"/>
  <c r="D3"/>
  <c r="E3" s="1"/>
  <c r="D4"/>
  <c r="E4" s="1"/>
  <c r="D5"/>
  <c r="E5" s="1"/>
  <c r="D6"/>
  <c r="E6" s="1"/>
  <c r="D7"/>
  <c r="E7" s="1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38"/>
  <c r="E38" s="1"/>
  <c r="D39"/>
  <c r="E39" s="1"/>
  <c r="D40"/>
  <c r="E40" s="1"/>
  <c r="D41"/>
  <c r="E41" s="1"/>
  <c r="D42"/>
  <c r="E42" s="1"/>
  <c r="D43"/>
  <c r="E43" s="1"/>
  <c r="D44"/>
  <c r="E44" s="1"/>
  <c r="D45"/>
  <c r="E45" s="1"/>
  <c r="D46"/>
  <c r="E46" s="1"/>
  <c r="D47"/>
  <c r="E47" s="1"/>
  <c r="D48"/>
  <c r="E48" s="1"/>
  <c r="D49"/>
  <c r="E49" s="1"/>
  <c r="D50"/>
  <c r="E50" s="1"/>
  <c r="D51"/>
  <c r="E51" s="1"/>
  <c r="D52"/>
  <c r="E52" s="1"/>
  <c r="D53"/>
  <c r="E53" s="1"/>
  <c r="D54"/>
  <c r="E54" s="1"/>
  <c r="D55"/>
  <c r="E55" s="1"/>
  <c r="D56"/>
  <c r="E56" s="1"/>
  <c r="D57"/>
  <c r="E57" s="1"/>
  <c r="D58"/>
  <c r="E58" s="1"/>
  <c r="D59"/>
  <c r="E59" s="1"/>
  <c r="D60"/>
  <c r="E60" s="1"/>
  <c r="D61"/>
  <c r="E61" s="1"/>
  <c r="D2"/>
  <c r="O38"/>
  <c r="Q7"/>
  <c r="C62"/>
  <c r="F62"/>
  <c r="O11" s="1"/>
  <c r="O19" s="1"/>
  <c r="G62"/>
  <c r="H62"/>
  <c r="J62"/>
  <c r="B62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2"/>
  <c r="I3"/>
  <c r="I4"/>
  <c r="I62" s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2"/>
  <c r="E61" i="1"/>
  <c r="E51"/>
  <c r="E52"/>
  <c r="E53"/>
  <c r="E54"/>
  <c r="E55"/>
  <c r="E56"/>
  <c r="E57"/>
  <c r="E58"/>
  <c r="E59"/>
  <c r="E60"/>
  <c r="E50"/>
  <c r="E46"/>
  <c r="E39"/>
  <c r="E40"/>
  <c r="E41"/>
  <c r="E42"/>
  <c r="E43"/>
  <c r="E44"/>
  <c r="E45"/>
  <c r="E47"/>
  <c r="E48"/>
  <c r="E49"/>
  <c r="E38"/>
  <c r="E27"/>
  <c r="E28"/>
  <c r="E29"/>
  <c r="E30"/>
  <c r="E31"/>
  <c r="E32"/>
  <c r="E33"/>
  <c r="E34"/>
  <c r="E35"/>
  <c r="E36"/>
  <c r="E37"/>
  <c r="E26"/>
  <c r="E25"/>
  <c r="E15"/>
  <c r="E16"/>
  <c r="E17"/>
  <c r="E18"/>
  <c r="E19"/>
  <c r="E20"/>
  <c r="E21"/>
  <c r="E22"/>
  <c r="E23"/>
  <c r="E24"/>
  <c r="E14"/>
  <c r="E13"/>
  <c r="E3"/>
  <c r="E4"/>
  <c r="E5"/>
  <c r="E6"/>
  <c r="E7"/>
  <c r="E8"/>
  <c r="E9"/>
  <c r="E10"/>
  <c r="E11"/>
  <c r="E12"/>
  <c r="E2"/>
  <c r="L13"/>
  <c r="L3"/>
  <c r="L4"/>
  <c r="L5"/>
  <c r="L6"/>
  <c r="L7"/>
  <c r="L8"/>
  <c r="L9"/>
  <c r="L10"/>
  <c r="L11"/>
  <c r="L12"/>
  <c r="L2"/>
  <c r="J14"/>
  <c r="J13"/>
  <c r="J10"/>
  <c r="J11"/>
  <c r="J12"/>
  <c r="J9"/>
  <c r="J8"/>
  <c r="J7"/>
  <c r="J5"/>
  <c r="J6"/>
  <c r="J4"/>
  <c r="J3"/>
  <c r="J2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8"/>
  <c r="E62" i="2" l="1"/>
  <c r="D62"/>
  <c r="O42" l="1"/>
  <c r="O45"/>
</calcChain>
</file>

<file path=xl/sharedStrings.xml><?xml version="1.0" encoding="utf-8"?>
<sst xmlns="http://schemas.openxmlformats.org/spreadsheetml/2006/main" count="178" uniqueCount="71">
  <si>
    <t xml:space="preserve">           únor</t>
  </si>
  <si>
    <t xml:space="preserve">           březen</t>
  </si>
  <si>
    <t xml:space="preserve">           duben</t>
  </si>
  <si>
    <t xml:space="preserve">           květen</t>
  </si>
  <si>
    <t xml:space="preserve">           červen</t>
  </si>
  <si>
    <t xml:space="preserve">           červenec</t>
  </si>
  <si>
    <t xml:space="preserve">           srpen</t>
  </si>
  <si>
    <t xml:space="preserve">           září</t>
  </si>
  <si>
    <t xml:space="preserve">           říjen</t>
  </si>
  <si>
    <t xml:space="preserve">           listopad</t>
  </si>
  <si>
    <t xml:space="preserve">           prosinec</t>
  </si>
  <si>
    <t>2014p - leden</t>
  </si>
  <si>
    <t xml:space="preserve">             únor</t>
  </si>
  <si>
    <t xml:space="preserve">             březen</t>
  </si>
  <si>
    <t xml:space="preserve">             duben</t>
  </si>
  <si>
    <t xml:space="preserve">             květen</t>
  </si>
  <si>
    <t xml:space="preserve">             červen</t>
  </si>
  <si>
    <t xml:space="preserve">             červenec</t>
  </si>
  <si>
    <t xml:space="preserve">             srpen</t>
  </si>
  <si>
    <t xml:space="preserve">             září</t>
  </si>
  <si>
    <t xml:space="preserve">             říjen</t>
  </si>
  <si>
    <t xml:space="preserve">             listopad</t>
  </si>
  <si>
    <t xml:space="preserve">             prosinec</t>
  </si>
  <si>
    <t>měsíc</t>
  </si>
  <si>
    <t>Počet žívě narozených na území ČR</t>
  </si>
  <si>
    <t>klouzavé prům.</t>
  </si>
  <si>
    <t>Sez. Odchylka</t>
  </si>
  <si>
    <t>2010  leden</t>
  </si>
  <si>
    <t>2011  leden</t>
  </si>
  <si>
    <t>2012  leden</t>
  </si>
  <si>
    <t>2013  leden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</si>
  <si>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</si>
  <si>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</si>
  <si>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</si>
  <si>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</si>
  <si>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</si>
  <si>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</si>
  <si>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</si>
  <si>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</si>
  <si>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</si>
  <si>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</si>
  <si>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</si>
  <si>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</si>
  <si>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prům. sez. odchyl</t>
  </si>
  <si>
    <t>Σ</t>
  </si>
  <si>
    <t>S korekcí</t>
  </si>
  <si>
    <t>Sezónně oč. řada</t>
  </si>
  <si>
    <t>t</t>
  </si>
  <si>
    <t>Období</t>
  </si>
  <si>
    <r>
      <t>y</t>
    </r>
    <r>
      <rPr>
        <b/>
        <vertAlign val="subscript"/>
        <sz val="11"/>
        <color rgb="FFFFFFFF"/>
        <rFont val="Arial"/>
        <family val="2"/>
        <charset val="238"/>
      </rPr>
      <t>t</t>
    </r>
  </si>
  <si>
    <r>
      <t>t</t>
    </r>
    <r>
      <rPr>
        <b/>
        <vertAlign val="superscript"/>
        <sz val="11"/>
        <color rgb="FFFFFFFF"/>
        <rFont val="Arial"/>
        <family val="2"/>
        <charset val="238"/>
      </rPr>
      <t>2</t>
    </r>
  </si>
  <si>
    <r>
      <t>ty</t>
    </r>
    <r>
      <rPr>
        <b/>
        <vertAlign val="subscript"/>
        <sz val="11"/>
        <color rgb="FFFFFFFF"/>
        <rFont val="Arial"/>
        <family val="2"/>
        <charset val="238"/>
      </rPr>
      <t>t</t>
    </r>
  </si>
  <si>
    <r>
      <t>t</t>
    </r>
    <r>
      <rPr>
        <b/>
        <vertAlign val="superscript"/>
        <sz val="11"/>
        <color rgb="FFFFFFFF"/>
        <rFont val="Arial"/>
        <family val="2"/>
        <charset val="238"/>
      </rPr>
      <t>3</t>
    </r>
  </si>
  <si>
    <r>
      <t>t</t>
    </r>
    <r>
      <rPr>
        <b/>
        <vertAlign val="superscript"/>
        <sz val="11"/>
        <color rgb="FFFFFFFF"/>
        <rFont val="Arial"/>
        <family val="2"/>
        <charset val="238"/>
      </rPr>
      <t>2</t>
    </r>
    <r>
      <rPr>
        <b/>
        <sz val="11"/>
        <color rgb="FFFFFFFF"/>
        <rFont val="Arial"/>
        <family val="2"/>
        <charset val="238"/>
      </rPr>
      <t>y</t>
    </r>
    <r>
      <rPr>
        <b/>
        <vertAlign val="subscript"/>
        <sz val="11"/>
        <color rgb="FFFFFFFF"/>
        <rFont val="Arial"/>
        <family val="2"/>
        <charset val="238"/>
      </rPr>
      <t>t</t>
    </r>
  </si>
  <si>
    <r>
      <t>t</t>
    </r>
    <r>
      <rPr>
        <b/>
        <vertAlign val="superscript"/>
        <sz val="11"/>
        <color rgb="FFFFFFFF"/>
        <rFont val="Arial"/>
        <family val="2"/>
        <charset val="238"/>
      </rPr>
      <t>4</t>
    </r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</si>
  <si>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 xml:space="preserve">t </t>
    </r>
    <r>
      <rPr>
        <sz val="11"/>
        <color theme="1"/>
        <rFont val="Calibri"/>
        <family val="2"/>
        <charset val="238"/>
        <scheme val="minor"/>
      </rPr>
      <t xml:space="preserve">= </t>
    </r>
    <r>
      <rPr>
        <sz val="11"/>
        <color rgb="FF000000"/>
        <rFont val="Calibri"/>
        <family val="2"/>
        <charset val="238"/>
      </rPr>
      <t>β</t>
    </r>
    <r>
      <rPr>
        <vertAlign val="subscript"/>
        <sz val="11"/>
        <color rgb="FF000000"/>
        <rFont val="Calibri"/>
        <family val="2"/>
        <charset val="238"/>
      </rPr>
      <t>0</t>
    </r>
    <r>
      <rPr>
        <sz val="11"/>
        <color rgb="FF000000"/>
        <rFont val="Calibri"/>
        <family val="2"/>
        <charset val="238"/>
      </rPr>
      <t xml:space="preserve"> + β</t>
    </r>
    <r>
      <rPr>
        <vertAlign val="subscript"/>
        <sz val="11"/>
        <color rgb="FF000000"/>
        <rFont val="Calibri"/>
        <family val="2"/>
        <charset val="238"/>
      </rPr>
      <t>1</t>
    </r>
    <r>
      <rPr>
        <sz val="11"/>
        <color rgb="FF000000"/>
        <rFont val="Calibri"/>
        <family val="2"/>
        <charset val="238"/>
      </rPr>
      <t>t</t>
    </r>
  </si>
  <si>
    <r>
      <t>b</t>
    </r>
    <r>
      <rPr>
        <vertAlign val="subscript"/>
        <sz val="11"/>
        <color rgb="FF000000"/>
        <rFont val="Calibri"/>
        <family val="2"/>
        <charset val="238"/>
        <scheme val="minor"/>
      </rPr>
      <t xml:space="preserve">1 </t>
    </r>
    <r>
      <rPr>
        <sz val="11"/>
        <color theme="1"/>
        <rFont val="Calibri"/>
        <family val="2"/>
        <charset val="238"/>
        <scheme val="minor"/>
      </rPr>
      <t>=</t>
    </r>
  </si>
  <si>
    <r>
      <t>b</t>
    </r>
    <r>
      <rPr>
        <vertAlign val="subscript"/>
        <sz val="11"/>
        <color rgb="FF000000"/>
        <rFont val="Calibri"/>
        <family val="2"/>
        <charset val="238"/>
        <scheme val="minor"/>
      </rPr>
      <t xml:space="preserve">0 </t>
    </r>
    <r>
      <rPr>
        <sz val="11"/>
        <color theme="1"/>
        <rFont val="Calibri"/>
        <family val="2"/>
        <charset val="238"/>
        <scheme val="minor"/>
      </rPr>
      <t>=</t>
    </r>
  </si>
  <si>
    <t>Kvadratický trend</t>
  </si>
  <si>
    <r>
      <t>T</t>
    </r>
    <r>
      <rPr>
        <vertAlign val="subscript"/>
        <sz val="11"/>
        <color rgb="FF000000"/>
        <rFont val="Calibri"/>
        <family val="2"/>
        <charset val="238"/>
        <scheme val="minor"/>
      </rPr>
      <t xml:space="preserve">t </t>
    </r>
    <r>
      <rPr>
        <sz val="11"/>
        <color theme="1"/>
        <rFont val="Calibri"/>
        <family val="2"/>
        <charset val="238"/>
        <scheme val="minor"/>
      </rPr>
      <t xml:space="preserve">= </t>
    </r>
    <r>
      <rPr>
        <sz val="11"/>
        <color rgb="FF000000"/>
        <rFont val="Calibri"/>
        <family val="2"/>
        <charset val="238"/>
      </rPr>
      <t>β</t>
    </r>
    <r>
      <rPr>
        <vertAlign val="subscript"/>
        <sz val="11"/>
        <color rgb="FF000000"/>
        <rFont val="Calibri"/>
        <family val="2"/>
        <charset val="238"/>
      </rPr>
      <t>0</t>
    </r>
    <r>
      <rPr>
        <sz val="11"/>
        <color rgb="FF000000"/>
        <rFont val="Calibri"/>
        <family val="2"/>
        <charset val="238"/>
      </rPr>
      <t xml:space="preserve"> + β</t>
    </r>
    <r>
      <rPr>
        <vertAlign val="subscript"/>
        <sz val="11"/>
        <color rgb="FF000000"/>
        <rFont val="Calibri"/>
        <family val="2"/>
        <charset val="238"/>
      </rPr>
      <t>1</t>
    </r>
    <r>
      <rPr>
        <sz val="11"/>
        <color rgb="FF000000"/>
        <rFont val="Calibri"/>
        <family val="2"/>
        <charset val="238"/>
      </rPr>
      <t>t + β</t>
    </r>
    <r>
      <rPr>
        <vertAlign val="subscript"/>
        <sz val="11"/>
        <color rgb="FF000000"/>
        <rFont val="Calibri"/>
        <family val="2"/>
        <charset val="238"/>
      </rPr>
      <t>2</t>
    </r>
    <r>
      <rPr>
        <sz val="11"/>
        <color rgb="FF000000"/>
        <rFont val="Calibri"/>
        <family val="2"/>
        <charset val="238"/>
      </rPr>
      <t>t</t>
    </r>
    <r>
      <rPr>
        <vertAlign val="superscript"/>
        <sz val="11"/>
        <color rgb="FF000000"/>
        <rFont val="Calibri"/>
        <family val="2"/>
        <charset val="238"/>
      </rPr>
      <t>2</t>
    </r>
  </si>
  <si>
    <r>
      <t>b</t>
    </r>
    <r>
      <rPr>
        <vertAlign val="subscript"/>
        <sz val="11"/>
        <color rgb="FF000000"/>
        <rFont val="Calibri"/>
        <family val="2"/>
        <charset val="238"/>
        <scheme val="minor"/>
      </rPr>
      <t xml:space="preserve">2 </t>
    </r>
    <r>
      <rPr>
        <sz val="11"/>
        <color theme="1"/>
        <rFont val="Calibri"/>
        <family val="2"/>
        <charset val="238"/>
        <scheme val="minor"/>
      </rPr>
      <t>=</t>
    </r>
  </si>
  <si>
    <t>ln yt</t>
  </si>
  <si>
    <t>t ln yt</t>
  </si>
  <si>
    <t>b1=</t>
  </si>
  <si>
    <t>Lineární</t>
  </si>
  <si>
    <t>Prarabolický</t>
  </si>
  <si>
    <t>T=9522-11,1029 * t</t>
  </si>
  <si>
    <t>lineární</t>
  </si>
  <si>
    <t>parabolický</t>
  </si>
  <si>
    <t>T=9,159741-0,0012t</t>
  </si>
  <si>
    <t>b0=</t>
  </si>
</sst>
</file>

<file path=xl/styles.xml><?xml version="1.0" encoding="utf-8"?>
<styleSheet xmlns="http://schemas.openxmlformats.org/spreadsheetml/2006/main">
  <numFmts count="3">
    <numFmt numFmtId="165" formatCode="0.000"/>
    <numFmt numFmtId="166" formatCode="#,##0.0"/>
    <numFmt numFmtId="167" formatCode="#,##0.000"/>
  </numFmts>
  <fonts count="15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2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FFFF"/>
      <name val="Arial"/>
      <family val="2"/>
      <charset val="238"/>
    </font>
    <font>
      <b/>
      <vertAlign val="subscript"/>
      <sz val="11"/>
      <color rgb="FFFFFFFF"/>
      <name val="Arial"/>
      <family val="2"/>
      <charset val="238"/>
    </font>
    <font>
      <b/>
      <vertAlign val="superscript"/>
      <sz val="11"/>
      <color rgb="FFFFFFFF"/>
      <name val="Arial"/>
      <family val="2"/>
      <charset val="238"/>
    </font>
    <font>
      <vertAlign val="subscript"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vertAlign val="subscript"/>
      <sz val="11"/>
      <color rgb="FF000000"/>
      <name val="Calibri"/>
      <family val="2"/>
      <charset val="238"/>
    </font>
    <font>
      <b/>
      <u/>
      <sz val="12"/>
      <color rgb="FF000000"/>
      <name val="Calibri"/>
      <family val="2"/>
      <charset val="238"/>
      <scheme val="minor"/>
    </font>
    <font>
      <vertAlign val="superscript"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6AB1"/>
        <bgColor rgb="FF000000"/>
      </patternFill>
    </fill>
    <fill>
      <patternFill patternType="solid">
        <fgColor rgb="FF92D050"/>
        <bgColor rgb="FF000000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top"/>
    </xf>
    <xf numFmtId="0" fontId="3" fillId="0" borderId="0"/>
  </cellStyleXfs>
  <cellXfs count="38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0" fillId="0" borderId="0" xfId="0" applyFont="1"/>
    <xf numFmtId="1" fontId="0" fillId="0" borderId="0" xfId="0" applyNumberFormat="1" applyFont="1"/>
    <xf numFmtId="3" fontId="0" fillId="0" borderId="0" xfId="0" applyNumberFormat="1" applyFont="1"/>
    <xf numFmtId="1" fontId="5" fillId="0" borderId="0" xfId="1" applyNumberFormat="1" applyFont="1" applyAlignment="1">
      <alignment horizontal="left"/>
    </xf>
    <xf numFmtId="3" fontId="5" fillId="0" borderId="0" xfId="1" applyNumberFormat="1" applyFont="1" applyAlignment="1">
      <alignment horizontal="right"/>
    </xf>
    <xf numFmtId="3" fontId="5" fillId="0" borderId="0" xfId="3" applyNumberFormat="1" applyFont="1" applyFill="1" applyBorder="1" applyAlignment="1">
      <alignment horizontal="right" wrapText="1"/>
    </xf>
    <xf numFmtId="0" fontId="5" fillId="0" borderId="0" xfId="2" applyFont="1" applyFill="1" applyAlignment="1">
      <alignment horizontal="left"/>
    </xf>
    <xf numFmtId="3" fontId="5" fillId="0" borderId="0" xfId="2" applyNumberFormat="1" applyFont="1" applyFill="1" applyBorder="1">
      <alignment vertical="top"/>
    </xf>
    <xf numFmtId="3" fontId="5" fillId="0" borderId="0" xfId="1" applyNumberFormat="1" applyFont="1" applyAlignment="1">
      <alignment vertical="top"/>
    </xf>
    <xf numFmtId="0" fontId="0" fillId="2" borderId="0" xfId="0" applyFont="1" applyFill="1" applyAlignment="1">
      <alignment wrapText="1"/>
    </xf>
    <xf numFmtId="0" fontId="0" fillId="0" borderId="1" xfId="0" applyBorder="1"/>
    <xf numFmtId="0" fontId="0" fillId="0" borderId="2" xfId="0" applyBorder="1" applyAlignment="1">
      <alignment wrapText="1"/>
    </xf>
    <xf numFmtId="0" fontId="0" fillId="0" borderId="3" xfId="0" applyBorder="1"/>
    <xf numFmtId="1" fontId="0" fillId="0" borderId="4" xfId="0" applyNumberFormat="1" applyBorder="1"/>
    <xf numFmtId="0" fontId="0" fillId="0" borderId="5" xfId="0" applyBorder="1"/>
    <xf numFmtId="1" fontId="0" fillId="0" borderId="6" xfId="0" applyNumberFormat="1" applyBorder="1"/>
    <xf numFmtId="0" fontId="4" fillId="0" borderId="7" xfId="0" applyFont="1" applyFill="1" applyBorder="1"/>
    <xf numFmtId="1" fontId="4" fillId="0" borderId="8" xfId="0" applyNumberFormat="1" applyFont="1" applyBorder="1"/>
    <xf numFmtId="0" fontId="0" fillId="0" borderId="2" xfId="0" applyBorder="1"/>
    <xf numFmtId="49" fontId="7" fillId="3" borderId="9" xfId="0" applyNumberFormat="1" applyFont="1" applyFill="1" applyBorder="1" applyAlignment="1">
      <alignment horizontal="center"/>
    </xf>
    <xf numFmtId="49" fontId="7" fillId="3" borderId="10" xfId="0" applyNumberFormat="1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3" fontId="4" fillId="0" borderId="0" xfId="0" applyNumberFormat="1" applyFont="1"/>
    <xf numFmtId="0" fontId="13" fillId="0" borderId="0" xfId="0" applyFont="1"/>
    <xf numFmtId="2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7" fontId="5" fillId="0" borderId="0" xfId="1" applyNumberFormat="1" applyFont="1" applyAlignment="1">
      <alignment horizontal="right"/>
    </xf>
    <xf numFmtId="166" fontId="6" fillId="0" borderId="0" xfId="1" applyNumberFormat="1" applyFont="1" applyAlignment="1">
      <alignment horizontal="right"/>
    </xf>
    <xf numFmtId="167" fontId="6" fillId="0" borderId="0" xfId="1" applyNumberFormat="1" applyFont="1" applyAlignment="1">
      <alignment horizontal="right"/>
    </xf>
    <xf numFmtId="0" fontId="7" fillId="4" borderId="10" xfId="0" applyFont="1" applyFill="1" applyBorder="1" applyAlignment="1">
      <alignment horizontal="center" vertical="top" wrapText="1"/>
    </xf>
    <xf numFmtId="0" fontId="7" fillId="3" borderId="0" xfId="0" applyFont="1" applyFill="1" applyBorder="1" applyAlignment="1">
      <alignment horizontal="center" vertical="top" wrapText="1"/>
    </xf>
  </cellXfs>
  <cellStyles count="4">
    <cellStyle name="normální" xfId="0" builtinId="0"/>
    <cellStyle name="Normální 2" xfId="1"/>
    <cellStyle name="normální_2011" xfId="3"/>
    <cellStyle name="normální_POHYB01_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cs-CZ" sz="1600"/>
              <a:t>Graf časové řady: </a:t>
            </a:r>
            <a:r>
              <a:rPr lang="en-US" sz="1600"/>
              <a:t>Počet žívě narozených na území ČR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7.0887710780926982E-2"/>
          <c:y val="0.19234888903970734"/>
          <c:w val="0.84102839159940457"/>
          <c:h val="0.50047421038662299"/>
        </c:manualLayout>
      </c:layout>
      <c:lineChart>
        <c:grouping val="standard"/>
        <c:ser>
          <c:idx val="0"/>
          <c:order val="0"/>
          <c:tx>
            <c:strRef>
              <c:f>List1!$B$1</c:f>
              <c:strCache>
                <c:ptCount val="1"/>
                <c:pt idx="0">
                  <c:v>Počet žívě narozených na území ČR</c:v>
                </c:pt>
              </c:strCache>
            </c:strRef>
          </c:tx>
          <c:marker>
            <c:symbol val="none"/>
          </c:marker>
          <c:cat>
            <c:strRef>
              <c:f>List1!$A$2:$A$61</c:f>
              <c:strCache>
                <c:ptCount val="60"/>
                <c:pt idx="0">
                  <c:v>2010  leden</c:v>
                </c:pt>
                <c:pt idx="1">
                  <c:v>           únor</c:v>
                </c:pt>
                <c:pt idx="2">
                  <c:v>           březen</c:v>
                </c:pt>
                <c:pt idx="3">
                  <c:v>           duben</c:v>
                </c:pt>
                <c:pt idx="4">
                  <c:v>           květen</c:v>
                </c:pt>
                <c:pt idx="5">
                  <c:v>           červen</c:v>
                </c:pt>
                <c:pt idx="6">
                  <c:v>           červenec</c:v>
                </c:pt>
                <c:pt idx="7">
                  <c:v>           srpen</c:v>
                </c:pt>
                <c:pt idx="8">
                  <c:v>           září</c:v>
                </c:pt>
                <c:pt idx="9">
                  <c:v>           říjen</c:v>
                </c:pt>
                <c:pt idx="10">
                  <c:v>           listopad</c:v>
                </c:pt>
                <c:pt idx="11">
                  <c:v>           prosinec</c:v>
                </c:pt>
                <c:pt idx="12">
                  <c:v>2011  leden</c:v>
                </c:pt>
                <c:pt idx="13">
                  <c:v>           únor</c:v>
                </c:pt>
                <c:pt idx="14">
                  <c:v>           březen</c:v>
                </c:pt>
                <c:pt idx="15">
                  <c:v>           duben</c:v>
                </c:pt>
                <c:pt idx="16">
                  <c:v>           květen</c:v>
                </c:pt>
                <c:pt idx="17">
                  <c:v>           červen</c:v>
                </c:pt>
                <c:pt idx="18">
                  <c:v>           červenec</c:v>
                </c:pt>
                <c:pt idx="19">
                  <c:v>           srpen</c:v>
                </c:pt>
                <c:pt idx="20">
                  <c:v>           září</c:v>
                </c:pt>
                <c:pt idx="21">
                  <c:v>           říjen</c:v>
                </c:pt>
                <c:pt idx="22">
                  <c:v>           listopad</c:v>
                </c:pt>
                <c:pt idx="23">
                  <c:v>           prosinec</c:v>
                </c:pt>
                <c:pt idx="24">
                  <c:v>2012  leden</c:v>
                </c:pt>
                <c:pt idx="25">
                  <c:v>           únor</c:v>
                </c:pt>
                <c:pt idx="26">
                  <c:v>           březen</c:v>
                </c:pt>
                <c:pt idx="27">
                  <c:v>           duben</c:v>
                </c:pt>
                <c:pt idx="28">
                  <c:v>           květen</c:v>
                </c:pt>
                <c:pt idx="29">
                  <c:v>           červen</c:v>
                </c:pt>
                <c:pt idx="30">
                  <c:v>           červenec</c:v>
                </c:pt>
                <c:pt idx="31">
                  <c:v>           srpen</c:v>
                </c:pt>
                <c:pt idx="32">
                  <c:v>           září</c:v>
                </c:pt>
                <c:pt idx="33">
                  <c:v>           říjen</c:v>
                </c:pt>
                <c:pt idx="34">
                  <c:v>           listopad</c:v>
                </c:pt>
                <c:pt idx="35">
                  <c:v>           prosinec</c:v>
                </c:pt>
                <c:pt idx="36">
                  <c:v>2013  leden</c:v>
                </c:pt>
                <c:pt idx="37">
                  <c:v>           únor</c:v>
                </c:pt>
                <c:pt idx="38">
                  <c:v>           březen</c:v>
                </c:pt>
                <c:pt idx="39">
                  <c:v>           duben</c:v>
                </c:pt>
                <c:pt idx="40">
                  <c:v>           květen</c:v>
                </c:pt>
                <c:pt idx="41">
                  <c:v>           červen</c:v>
                </c:pt>
                <c:pt idx="42">
                  <c:v>           červenec</c:v>
                </c:pt>
                <c:pt idx="43">
                  <c:v>           srpen</c:v>
                </c:pt>
                <c:pt idx="44">
                  <c:v>           září</c:v>
                </c:pt>
                <c:pt idx="45">
                  <c:v>           říjen</c:v>
                </c:pt>
                <c:pt idx="46">
                  <c:v>           listopad</c:v>
                </c:pt>
                <c:pt idx="47">
                  <c:v>           prosinec</c:v>
                </c:pt>
                <c:pt idx="48">
                  <c:v>2014p - leden</c:v>
                </c:pt>
                <c:pt idx="49">
                  <c:v>             únor</c:v>
                </c:pt>
                <c:pt idx="50">
                  <c:v>             březen</c:v>
                </c:pt>
                <c:pt idx="51">
                  <c:v>             duben</c:v>
                </c:pt>
                <c:pt idx="52">
                  <c:v>             květen</c:v>
                </c:pt>
                <c:pt idx="53">
                  <c:v>             červen</c:v>
                </c:pt>
                <c:pt idx="54">
                  <c:v>             červenec</c:v>
                </c:pt>
                <c:pt idx="55">
                  <c:v>             srpen</c:v>
                </c:pt>
                <c:pt idx="56">
                  <c:v>             září</c:v>
                </c:pt>
                <c:pt idx="57">
                  <c:v>             říjen</c:v>
                </c:pt>
                <c:pt idx="58">
                  <c:v>             listopad</c:v>
                </c:pt>
                <c:pt idx="59">
                  <c:v>             prosinec</c:v>
                </c:pt>
              </c:strCache>
            </c:strRef>
          </c:cat>
          <c:val>
            <c:numRef>
              <c:f>List1!$B$2:$B$61</c:f>
              <c:numCache>
                <c:formatCode>#,##0</c:formatCode>
                <c:ptCount val="60"/>
                <c:pt idx="0">
                  <c:v>9588</c:v>
                </c:pt>
                <c:pt idx="1">
                  <c:v>9148</c:v>
                </c:pt>
                <c:pt idx="2">
                  <c:v>10098</c:v>
                </c:pt>
                <c:pt idx="3">
                  <c:v>9557</c:v>
                </c:pt>
                <c:pt idx="4">
                  <c:v>10184</c:v>
                </c:pt>
                <c:pt idx="5">
                  <c:v>10164</c:v>
                </c:pt>
                <c:pt idx="6">
                  <c:v>10568</c:v>
                </c:pt>
                <c:pt idx="7">
                  <c:v>9894</c:v>
                </c:pt>
                <c:pt idx="8">
                  <c:v>9792</c:v>
                </c:pt>
                <c:pt idx="9">
                  <c:v>9447</c:v>
                </c:pt>
                <c:pt idx="10">
                  <c:v>9205</c:v>
                </c:pt>
                <c:pt idx="11">
                  <c:v>9508</c:v>
                </c:pt>
                <c:pt idx="12">
                  <c:v>8906</c:v>
                </c:pt>
                <c:pt idx="13">
                  <c:v>8525</c:v>
                </c:pt>
                <c:pt idx="14">
                  <c:v>9405</c:v>
                </c:pt>
                <c:pt idx="15">
                  <c:v>8799</c:v>
                </c:pt>
                <c:pt idx="16">
                  <c:v>9248</c:v>
                </c:pt>
                <c:pt idx="17">
                  <c:v>9652</c:v>
                </c:pt>
                <c:pt idx="18">
                  <c:v>9945</c:v>
                </c:pt>
                <c:pt idx="19">
                  <c:v>9662</c:v>
                </c:pt>
                <c:pt idx="20">
                  <c:v>9346</c:v>
                </c:pt>
                <c:pt idx="21">
                  <c:v>8843</c:v>
                </c:pt>
                <c:pt idx="22">
                  <c:v>8044</c:v>
                </c:pt>
                <c:pt idx="23">
                  <c:v>8298</c:v>
                </c:pt>
                <c:pt idx="24">
                  <c:v>8687</c:v>
                </c:pt>
                <c:pt idx="25">
                  <c:v>8538</c:v>
                </c:pt>
                <c:pt idx="26">
                  <c:v>9117</c:v>
                </c:pt>
                <c:pt idx="27">
                  <c:v>8940</c:v>
                </c:pt>
                <c:pt idx="28">
                  <c:v>9282</c:v>
                </c:pt>
                <c:pt idx="29">
                  <c:v>9074</c:v>
                </c:pt>
                <c:pt idx="30">
                  <c:v>9698</c:v>
                </c:pt>
                <c:pt idx="31">
                  <c:v>9640</c:v>
                </c:pt>
                <c:pt idx="32">
                  <c:v>9072</c:v>
                </c:pt>
                <c:pt idx="33">
                  <c:v>9236</c:v>
                </c:pt>
                <c:pt idx="34">
                  <c:v>8734</c:v>
                </c:pt>
                <c:pt idx="35">
                  <c:v>8558</c:v>
                </c:pt>
                <c:pt idx="36">
                  <c:v>8937</c:v>
                </c:pt>
                <c:pt idx="37">
                  <c:v>7872</c:v>
                </c:pt>
                <c:pt idx="38">
                  <c:v>8865</c:v>
                </c:pt>
                <c:pt idx="39">
                  <c:v>8462</c:v>
                </c:pt>
                <c:pt idx="40">
                  <c:v>9261</c:v>
                </c:pt>
                <c:pt idx="41">
                  <c:v>9064</c:v>
                </c:pt>
                <c:pt idx="42">
                  <c:v>10053</c:v>
                </c:pt>
                <c:pt idx="43">
                  <c:v>9491</c:v>
                </c:pt>
                <c:pt idx="44">
                  <c:v>9242</c:v>
                </c:pt>
                <c:pt idx="45">
                  <c:v>8796</c:v>
                </c:pt>
                <c:pt idx="46">
                  <c:v>8310</c:v>
                </c:pt>
                <c:pt idx="47">
                  <c:v>8398</c:v>
                </c:pt>
                <c:pt idx="48">
                  <c:v>9043</c:v>
                </c:pt>
                <c:pt idx="49">
                  <c:v>8132</c:v>
                </c:pt>
                <c:pt idx="50">
                  <c:v>9135</c:v>
                </c:pt>
                <c:pt idx="51">
                  <c:v>8968</c:v>
                </c:pt>
                <c:pt idx="52">
                  <c:v>9116</c:v>
                </c:pt>
                <c:pt idx="53">
                  <c:v>9677</c:v>
                </c:pt>
                <c:pt idx="54">
                  <c:v>10318</c:v>
                </c:pt>
                <c:pt idx="55">
                  <c:v>9474</c:v>
                </c:pt>
                <c:pt idx="56">
                  <c:v>9738</c:v>
                </c:pt>
                <c:pt idx="57">
                  <c:v>9065</c:v>
                </c:pt>
                <c:pt idx="58">
                  <c:v>8350</c:v>
                </c:pt>
                <c:pt idx="59">
                  <c:v>8844</c:v>
                </c:pt>
              </c:numCache>
            </c:numRef>
          </c:val>
        </c:ser>
        <c:marker val="1"/>
        <c:axId val="75650944"/>
        <c:axId val="75652480"/>
      </c:lineChart>
      <c:catAx>
        <c:axId val="75650944"/>
        <c:scaling>
          <c:orientation val="minMax"/>
        </c:scaling>
        <c:axPos val="b"/>
        <c:tickLblPos val="nextTo"/>
        <c:crossAx val="75652480"/>
        <c:crosses val="autoZero"/>
        <c:auto val="1"/>
        <c:lblAlgn val="ctr"/>
        <c:lblOffset val="100"/>
      </c:catAx>
      <c:valAx>
        <c:axId val="75652480"/>
        <c:scaling>
          <c:orientation val="minMax"/>
          <c:min val="7500"/>
        </c:scaling>
        <c:axPos val="l"/>
        <c:numFmt formatCode="#,##0" sourceLinked="1"/>
        <c:tickLblPos val="nextTo"/>
        <c:crossAx val="7565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5114845938375344"/>
          <c:y val="0.17567253531510812"/>
          <c:w val="0.23278147192474899"/>
          <c:h val="6.3058360553467516E-2"/>
        </c:manualLayout>
      </c:layout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en-US"/>
              <a:t>Klouzavé průměry vs původní model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6.428611284310895E-2"/>
          <c:y val="5.6949671741960632E-2"/>
          <c:w val="0.88832138243880687"/>
          <c:h val="0.65553193118764663"/>
        </c:manualLayout>
      </c:layout>
      <c:lineChart>
        <c:grouping val="standard"/>
        <c:ser>
          <c:idx val="0"/>
          <c:order val="0"/>
          <c:tx>
            <c:strRef>
              <c:f>List1!$B$1</c:f>
              <c:strCache>
                <c:ptCount val="1"/>
                <c:pt idx="0">
                  <c:v>Počet žívě narozených na území ČR</c:v>
                </c:pt>
              </c:strCache>
            </c:strRef>
          </c:tx>
          <c:marker>
            <c:symbol val="none"/>
          </c:marker>
          <c:cat>
            <c:strRef>
              <c:f>List1!$A$2:$A$61</c:f>
              <c:strCache>
                <c:ptCount val="60"/>
                <c:pt idx="0">
                  <c:v>2010  leden</c:v>
                </c:pt>
                <c:pt idx="1">
                  <c:v>           únor</c:v>
                </c:pt>
                <c:pt idx="2">
                  <c:v>           březen</c:v>
                </c:pt>
                <c:pt idx="3">
                  <c:v>           duben</c:v>
                </c:pt>
                <c:pt idx="4">
                  <c:v>           květen</c:v>
                </c:pt>
                <c:pt idx="5">
                  <c:v>           červen</c:v>
                </c:pt>
                <c:pt idx="6">
                  <c:v>           červenec</c:v>
                </c:pt>
                <c:pt idx="7">
                  <c:v>           srpen</c:v>
                </c:pt>
                <c:pt idx="8">
                  <c:v>           září</c:v>
                </c:pt>
                <c:pt idx="9">
                  <c:v>           říjen</c:v>
                </c:pt>
                <c:pt idx="10">
                  <c:v>           listopad</c:v>
                </c:pt>
                <c:pt idx="11">
                  <c:v>           prosinec</c:v>
                </c:pt>
                <c:pt idx="12">
                  <c:v>2011  leden</c:v>
                </c:pt>
                <c:pt idx="13">
                  <c:v>           únor</c:v>
                </c:pt>
                <c:pt idx="14">
                  <c:v>           březen</c:v>
                </c:pt>
                <c:pt idx="15">
                  <c:v>           duben</c:v>
                </c:pt>
                <c:pt idx="16">
                  <c:v>           květen</c:v>
                </c:pt>
                <c:pt idx="17">
                  <c:v>           červen</c:v>
                </c:pt>
                <c:pt idx="18">
                  <c:v>           červenec</c:v>
                </c:pt>
                <c:pt idx="19">
                  <c:v>           srpen</c:v>
                </c:pt>
                <c:pt idx="20">
                  <c:v>           září</c:v>
                </c:pt>
                <c:pt idx="21">
                  <c:v>           říjen</c:v>
                </c:pt>
                <c:pt idx="22">
                  <c:v>           listopad</c:v>
                </c:pt>
                <c:pt idx="23">
                  <c:v>           prosinec</c:v>
                </c:pt>
                <c:pt idx="24">
                  <c:v>2012  leden</c:v>
                </c:pt>
                <c:pt idx="25">
                  <c:v>           únor</c:v>
                </c:pt>
                <c:pt idx="26">
                  <c:v>           březen</c:v>
                </c:pt>
                <c:pt idx="27">
                  <c:v>           duben</c:v>
                </c:pt>
                <c:pt idx="28">
                  <c:v>           květen</c:v>
                </c:pt>
                <c:pt idx="29">
                  <c:v>           červen</c:v>
                </c:pt>
                <c:pt idx="30">
                  <c:v>           červenec</c:v>
                </c:pt>
                <c:pt idx="31">
                  <c:v>           srpen</c:v>
                </c:pt>
                <c:pt idx="32">
                  <c:v>           září</c:v>
                </c:pt>
                <c:pt idx="33">
                  <c:v>           říjen</c:v>
                </c:pt>
                <c:pt idx="34">
                  <c:v>           listopad</c:v>
                </c:pt>
                <c:pt idx="35">
                  <c:v>           prosinec</c:v>
                </c:pt>
                <c:pt idx="36">
                  <c:v>2013  leden</c:v>
                </c:pt>
                <c:pt idx="37">
                  <c:v>           únor</c:v>
                </c:pt>
                <c:pt idx="38">
                  <c:v>           březen</c:v>
                </c:pt>
                <c:pt idx="39">
                  <c:v>           duben</c:v>
                </c:pt>
                <c:pt idx="40">
                  <c:v>           květen</c:v>
                </c:pt>
                <c:pt idx="41">
                  <c:v>           červen</c:v>
                </c:pt>
                <c:pt idx="42">
                  <c:v>           červenec</c:v>
                </c:pt>
                <c:pt idx="43">
                  <c:v>           srpen</c:v>
                </c:pt>
                <c:pt idx="44">
                  <c:v>           září</c:v>
                </c:pt>
                <c:pt idx="45">
                  <c:v>           říjen</c:v>
                </c:pt>
                <c:pt idx="46">
                  <c:v>           listopad</c:v>
                </c:pt>
                <c:pt idx="47">
                  <c:v>           prosinec</c:v>
                </c:pt>
                <c:pt idx="48">
                  <c:v>2014p - leden</c:v>
                </c:pt>
                <c:pt idx="49">
                  <c:v>             únor</c:v>
                </c:pt>
                <c:pt idx="50">
                  <c:v>             březen</c:v>
                </c:pt>
                <c:pt idx="51">
                  <c:v>             duben</c:v>
                </c:pt>
                <c:pt idx="52">
                  <c:v>             květen</c:v>
                </c:pt>
                <c:pt idx="53">
                  <c:v>             červen</c:v>
                </c:pt>
                <c:pt idx="54">
                  <c:v>             červenec</c:v>
                </c:pt>
                <c:pt idx="55">
                  <c:v>             srpen</c:v>
                </c:pt>
                <c:pt idx="56">
                  <c:v>             září</c:v>
                </c:pt>
                <c:pt idx="57">
                  <c:v>             říjen</c:v>
                </c:pt>
                <c:pt idx="58">
                  <c:v>             listopad</c:v>
                </c:pt>
                <c:pt idx="59">
                  <c:v>             prosinec</c:v>
                </c:pt>
              </c:strCache>
            </c:strRef>
          </c:cat>
          <c:val>
            <c:numRef>
              <c:f>List1!$B$2:$B$61</c:f>
              <c:numCache>
                <c:formatCode>#,##0</c:formatCode>
                <c:ptCount val="60"/>
                <c:pt idx="0">
                  <c:v>9588</c:v>
                </c:pt>
                <c:pt idx="1">
                  <c:v>9148</c:v>
                </c:pt>
                <c:pt idx="2">
                  <c:v>10098</c:v>
                </c:pt>
                <c:pt idx="3">
                  <c:v>9557</c:v>
                </c:pt>
                <c:pt idx="4">
                  <c:v>10184</c:v>
                </c:pt>
                <c:pt idx="5">
                  <c:v>10164</c:v>
                </c:pt>
                <c:pt idx="6">
                  <c:v>10568</c:v>
                </c:pt>
                <c:pt idx="7">
                  <c:v>9894</c:v>
                </c:pt>
                <c:pt idx="8">
                  <c:v>9792</c:v>
                </c:pt>
                <c:pt idx="9">
                  <c:v>9447</c:v>
                </c:pt>
                <c:pt idx="10">
                  <c:v>9205</c:v>
                </c:pt>
                <c:pt idx="11">
                  <c:v>9508</c:v>
                </c:pt>
                <c:pt idx="12">
                  <c:v>8906</c:v>
                </c:pt>
                <c:pt idx="13">
                  <c:v>8525</c:v>
                </c:pt>
                <c:pt idx="14">
                  <c:v>9405</c:v>
                </c:pt>
                <c:pt idx="15">
                  <c:v>8799</c:v>
                </c:pt>
                <c:pt idx="16">
                  <c:v>9248</c:v>
                </c:pt>
                <c:pt idx="17">
                  <c:v>9652</c:v>
                </c:pt>
                <c:pt idx="18">
                  <c:v>9945</c:v>
                </c:pt>
                <c:pt idx="19">
                  <c:v>9662</c:v>
                </c:pt>
                <c:pt idx="20">
                  <c:v>9346</c:v>
                </c:pt>
                <c:pt idx="21">
                  <c:v>8843</c:v>
                </c:pt>
                <c:pt idx="22">
                  <c:v>8044</c:v>
                </c:pt>
                <c:pt idx="23">
                  <c:v>8298</c:v>
                </c:pt>
                <c:pt idx="24">
                  <c:v>8687</c:v>
                </c:pt>
                <c:pt idx="25">
                  <c:v>8538</c:v>
                </c:pt>
                <c:pt idx="26">
                  <c:v>9117</c:v>
                </c:pt>
                <c:pt idx="27">
                  <c:v>8940</c:v>
                </c:pt>
                <c:pt idx="28">
                  <c:v>9282</c:v>
                </c:pt>
                <c:pt idx="29">
                  <c:v>9074</c:v>
                </c:pt>
                <c:pt idx="30">
                  <c:v>9698</c:v>
                </c:pt>
                <c:pt idx="31">
                  <c:v>9640</c:v>
                </c:pt>
                <c:pt idx="32">
                  <c:v>9072</c:v>
                </c:pt>
                <c:pt idx="33">
                  <c:v>9236</c:v>
                </c:pt>
                <c:pt idx="34">
                  <c:v>8734</c:v>
                </c:pt>
                <c:pt idx="35">
                  <c:v>8558</c:v>
                </c:pt>
                <c:pt idx="36">
                  <c:v>8937</c:v>
                </c:pt>
                <c:pt idx="37">
                  <c:v>7872</c:v>
                </c:pt>
                <c:pt idx="38">
                  <c:v>8865</c:v>
                </c:pt>
                <c:pt idx="39">
                  <c:v>8462</c:v>
                </c:pt>
                <c:pt idx="40">
                  <c:v>9261</c:v>
                </c:pt>
                <c:pt idx="41">
                  <c:v>9064</c:v>
                </c:pt>
                <c:pt idx="42">
                  <c:v>10053</c:v>
                </c:pt>
                <c:pt idx="43">
                  <c:v>9491</c:v>
                </c:pt>
                <c:pt idx="44">
                  <c:v>9242</c:v>
                </c:pt>
                <c:pt idx="45">
                  <c:v>8796</c:v>
                </c:pt>
                <c:pt idx="46">
                  <c:v>8310</c:v>
                </c:pt>
                <c:pt idx="47">
                  <c:v>8398</c:v>
                </c:pt>
                <c:pt idx="48">
                  <c:v>9043</c:v>
                </c:pt>
                <c:pt idx="49">
                  <c:v>8132</c:v>
                </c:pt>
                <c:pt idx="50">
                  <c:v>9135</c:v>
                </c:pt>
                <c:pt idx="51">
                  <c:v>8968</c:v>
                </c:pt>
                <c:pt idx="52">
                  <c:v>9116</c:v>
                </c:pt>
                <c:pt idx="53">
                  <c:v>9677</c:v>
                </c:pt>
                <c:pt idx="54">
                  <c:v>10318</c:v>
                </c:pt>
                <c:pt idx="55">
                  <c:v>9474</c:v>
                </c:pt>
                <c:pt idx="56">
                  <c:v>9738</c:v>
                </c:pt>
                <c:pt idx="57">
                  <c:v>9065</c:v>
                </c:pt>
                <c:pt idx="58">
                  <c:v>8350</c:v>
                </c:pt>
                <c:pt idx="59">
                  <c:v>8844</c:v>
                </c:pt>
              </c:numCache>
            </c:numRef>
          </c:val>
        </c:ser>
        <c:ser>
          <c:idx val="1"/>
          <c:order val="1"/>
          <c:tx>
            <c:strRef>
              <c:f>List1!#REF!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List1!$A$2:$A$61</c:f>
              <c:strCache>
                <c:ptCount val="60"/>
                <c:pt idx="0">
                  <c:v>2010  leden</c:v>
                </c:pt>
                <c:pt idx="1">
                  <c:v>           únor</c:v>
                </c:pt>
                <c:pt idx="2">
                  <c:v>           březen</c:v>
                </c:pt>
                <c:pt idx="3">
                  <c:v>           duben</c:v>
                </c:pt>
                <c:pt idx="4">
                  <c:v>           květen</c:v>
                </c:pt>
                <c:pt idx="5">
                  <c:v>           červen</c:v>
                </c:pt>
                <c:pt idx="6">
                  <c:v>           červenec</c:v>
                </c:pt>
                <c:pt idx="7">
                  <c:v>           srpen</c:v>
                </c:pt>
                <c:pt idx="8">
                  <c:v>           září</c:v>
                </c:pt>
                <c:pt idx="9">
                  <c:v>           říjen</c:v>
                </c:pt>
                <c:pt idx="10">
                  <c:v>           listopad</c:v>
                </c:pt>
                <c:pt idx="11">
                  <c:v>           prosinec</c:v>
                </c:pt>
                <c:pt idx="12">
                  <c:v>2011  leden</c:v>
                </c:pt>
                <c:pt idx="13">
                  <c:v>           únor</c:v>
                </c:pt>
                <c:pt idx="14">
                  <c:v>           březen</c:v>
                </c:pt>
                <c:pt idx="15">
                  <c:v>           duben</c:v>
                </c:pt>
                <c:pt idx="16">
                  <c:v>           květen</c:v>
                </c:pt>
                <c:pt idx="17">
                  <c:v>           červen</c:v>
                </c:pt>
                <c:pt idx="18">
                  <c:v>           červenec</c:v>
                </c:pt>
                <c:pt idx="19">
                  <c:v>           srpen</c:v>
                </c:pt>
                <c:pt idx="20">
                  <c:v>           září</c:v>
                </c:pt>
                <c:pt idx="21">
                  <c:v>           říjen</c:v>
                </c:pt>
                <c:pt idx="22">
                  <c:v>           listopad</c:v>
                </c:pt>
                <c:pt idx="23">
                  <c:v>           prosinec</c:v>
                </c:pt>
                <c:pt idx="24">
                  <c:v>2012  leden</c:v>
                </c:pt>
                <c:pt idx="25">
                  <c:v>           únor</c:v>
                </c:pt>
                <c:pt idx="26">
                  <c:v>           březen</c:v>
                </c:pt>
                <c:pt idx="27">
                  <c:v>           duben</c:v>
                </c:pt>
                <c:pt idx="28">
                  <c:v>           květen</c:v>
                </c:pt>
                <c:pt idx="29">
                  <c:v>           červen</c:v>
                </c:pt>
                <c:pt idx="30">
                  <c:v>           červenec</c:v>
                </c:pt>
                <c:pt idx="31">
                  <c:v>           srpen</c:v>
                </c:pt>
                <c:pt idx="32">
                  <c:v>           září</c:v>
                </c:pt>
                <c:pt idx="33">
                  <c:v>           říjen</c:v>
                </c:pt>
                <c:pt idx="34">
                  <c:v>           listopad</c:v>
                </c:pt>
                <c:pt idx="35">
                  <c:v>           prosinec</c:v>
                </c:pt>
                <c:pt idx="36">
                  <c:v>2013  leden</c:v>
                </c:pt>
                <c:pt idx="37">
                  <c:v>           únor</c:v>
                </c:pt>
                <c:pt idx="38">
                  <c:v>           březen</c:v>
                </c:pt>
                <c:pt idx="39">
                  <c:v>           duben</c:v>
                </c:pt>
                <c:pt idx="40">
                  <c:v>           květen</c:v>
                </c:pt>
                <c:pt idx="41">
                  <c:v>           červen</c:v>
                </c:pt>
                <c:pt idx="42">
                  <c:v>           červenec</c:v>
                </c:pt>
                <c:pt idx="43">
                  <c:v>           srpen</c:v>
                </c:pt>
                <c:pt idx="44">
                  <c:v>           září</c:v>
                </c:pt>
                <c:pt idx="45">
                  <c:v>           říjen</c:v>
                </c:pt>
                <c:pt idx="46">
                  <c:v>           listopad</c:v>
                </c:pt>
                <c:pt idx="47">
                  <c:v>           prosinec</c:v>
                </c:pt>
                <c:pt idx="48">
                  <c:v>2014p - leden</c:v>
                </c:pt>
                <c:pt idx="49">
                  <c:v>             únor</c:v>
                </c:pt>
                <c:pt idx="50">
                  <c:v>             březen</c:v>
                </c:pt>
                <c:pt idx="51">
                  <c:v>             duben</c:v>
                </c:pt>
                <c:pt idx="52">
                  <c:v>             květen</c:v>
                </c:pt>
                <c:pt idx="53">
                  <c:v>             červen</c:v>
                </c:pt>
                <c:pt idx="54">
                  <c:v>             červenec</c:v>
                </c:pt>
                <c:pt idx="55">
                  <c:v>             srpen</c:v>
                </c:pt>
                <c:pt idx="56">
                  <c:v>             září</c:v>
                </c:pt>
                <c:pt idx="57">
                  <c:v>             říjen</c:v>
                </c:pt>
                <c:pt idx="58">
                  <c:v>             listopad</c:v>
                </c:pt>
                <c:pt idx="59">
                  <c:v>             prosinec</c:v>
                </c:pt>
              </c:strCache>
            </c:strRef>
          </c:cat>
          <c:val>
            <c:numRef>
              <c:f>List1!#REF!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List1!$C$1</c:f>
              <c:strCache>
                <c:ptCount val="1"/>
                <c:pt idx="0">
                  <c:v>klouzavé prům.</c:v>
                </c:pt>
              </c:strCache>
            </c:strRef>
          </c:tx>
          <c:marker>
            <c:symbol val="none"/>
          </c:marker>
          <c:cat>
            <c:strRef>
              <c:f>List1!$A$2:$A$61</c:f>
              <c:strCache>
                <c:ptCount val="60"/>
                <c:pt idx="0">
                  <c:v>2010  leden</c:v>
                </c:pt>
                <c:pt idx="1">
                  <c:v>           únor</c:v>
                </c:pt>
                <c:pt idx="2">
                  <c:v>           březen</c:v>
                </c:pt>
                <c:pt idx="3">
                  <c:v>           duben</c:v>
                </c:pt>
                <c:pt idx="4">
                  <c:v>           květen</c:v>
                </c:pt>
                <c:pt idx="5">
                  <c:v>           červen</c:v>
                </c:pt>
                <c:pt idx="6">
                  <c:v>           červenec</c:v>
                </c:pt>
                <c:pt idx="7">
                  <c:v>           srpen</c:v>
                </c:pt>
                <c:pt idx="8">
                  <c:v>           září</c:v>
                </c:pt>
                <c:pt idx="9">
                  <c:v>           říjen</c:v>
                </c:pt>
                <c:pt idx="10">
                  <c:v>           listopad</c:v>
                </c:pt>
                <c:pt idx="11">
                  <c:v>           prosinec</c:v>
                </c:pt>
                <c:pt idx="12">
                  <c:v>2011  leden</c:v>
                </c:pt>
                <c:pt idx="13">
                  <c:v>           únor</c:v>
                </c:pt>
                <c:pt idx="14">
                  <c:v>           březen</c:v>
                </c:pt>
                <c:pt idx="15">
                  <c:v>           duben</c:v>
                </c:pt>
                <c:pt idx="16">
                  <c:v>           květen</c:v>
                </c:pt>
                <c:pt idx="17">
                  <c:v>           červen</c:v>
                </c:pt>
                <c:pt idx="18">
                  <c:v>           červenec</c:v>
                </c:pt>
                <c:pt idx="19">
                  <c:v>           srpen</c:v>
                </c:pt>
                <c:pt idx="20">
                  <c:v>           září</c:v>
                </c:pt>
                <c:pt idx="21">
                  <c:v>           říjen</c:v>
                </c:pt>
                <c:pt idx="22">
                  <c:v>           listopad</c:v>
                </c:pt>
                <c:pt idx="23">
                  <c:v>           prosinec</c:v>
                </c:pt>
                <c:pt idx="24">
                  <c:v>2012  leden</c:v>
                </c:pt>
                <c:pt idx="25">
                  <c:v>           únor</c:v>
                </c:pt>
                <c:pt idx="26">
                  <c:v>           březen</c:v>
                </c:pt>
                <c:pt idx="27">
                  <c:v>           duben</c:v>
                </c:pt>
                <c:pt idx="28">
                  <c:v>           květen</c:v>
                </c:pt>
                <c:pt idx="29">
                  <c:v>           červen</c:v>
                </c:pt>
                <c:pt idx="30">
                  <c:v>           červenec</c:v>
                </c:pt>
                <c:pt idx="31">
                  <c:v>           srpen</c:v>
                </c:pt>
                <c:pt idx="32">
                  <c:v>           září</c:v>
                </c:pt>
                <c:pt idx="33">
                  <c:v>           říjen</c:v>
                </c:pt>
                <c:pt idx="34">
                  <c:v>           listopad</c:v>
                </c:pt>
                <c:pt idx="35">
                  <c:v>           prosinec</c:v>
                </c:pt>
                <c:pt idx="36">
                  <c:v>2013  leden</c:v>
                </c:pt>
                <c:pt idx="37">
                  <c:v>           únor</c:v>
                </c:pt>
                <c:pt idx="38">
                  <c:v>           březen</c:v>
                </c:pt>
                <c:pt idx="39">
                  <c:v>           duben</c:v>
                </c:pt>
                <c:pt idx="40">
                  <c:v>           květen</c:v>
                </c:pt>
                <c:pt idx="41">
                  <c:v>           červen</c:v>
                </c:pt>
                <c:pt idx="42">
                  <c:v>           červenec</c:v>
                </c:pt>
                <c:pt idx="43">
                  <c:v>           srpen</c:v>
                </c:pt>
                <c:pt idx="44">
                  <c:v>           září</c:v>
                </c:pt>
                <c:pt idx="45">
                  <c:v>           říjen</c:v>
                </c:pt>
                <c:pt idx="46">
                  <c:v>           listopad</c:v>
                </c:pt>
                <c:pt idx="47">
                  <c:v>           prosinec</c:v>
                </c:pt>
                <c:pt idx="48">
                  <c:v>2014p - leden</c:v>
                </c:pt>
                <c:pt idx="49">
                  <c:v>             únor</c:v>
                </c:pt>
                <c:pt idx="50">
                  <c:v>             březen</c:v>
                </c:pt>
                <c:pt idx="51">
                  <c:v>             duben</c:v>
                </c:pt>
                <c:pt idx="52">
                  <c:v>             květen</c:v>
                </c:pt>
                <c:pt idx="53">
                  <c:v>             červen</c:v>
                </c:pt>
                <c:pt idx="54">
                  <c:v>             červenec</c:v>
                </c:pt>
                <c:pt idx="55">
                  <c:v>             srpen</c:v>
                </c:pt>
                <c:pt idx="56">
                  <c:v>             září</c:v>
                </c:pt>
                <c:pt idx="57">
                  <c:v>             říjen</c:v>
                </c:pt>
                <c:pt idx="58">
                  <c:v>             listopad</c:v>
                </c:pt>
                <c:pt idx="59">
                  <c:v>             prosinec</c:v>
                </c:pt>
              </c:strCache>
            </c:strRef>
          </c:cat>
          <c:val>
            <c:numRef>
              <c:f>List1!$C$2:$C$61</c:f>
              <c:numCache>
                <c:formatCode>General</c:formatCode>
                <c:ptCount val="60"/>
                <c:pt idx="6" formatCode="0">
                  <c:v>9734.3333333333339</c:v>
                </c:pt>
                <c:pt idx="7" formatCode="0">
                  <c:v>9679.9583333333339</c:v>
                </c:pt>
                <c:pt idx="8" formatCode="0">
                  <c:v>9625.125</c:v>
                </c:pt>
                <c:pt idx="9" formatCode="0">
                  <c:v>9564.6666666666661</c:v>
                </c:pt>
                <c:pt idx="10" formatCode="0">
                  <c:v>9494.0833333333339</c:v>
                </c:pt>
                <c:pt idx="11" formatCode="0">
                  <c:v>9433.75</c:v>
                </c:pt>
                <c:pt idx="12" formatCode="0">
                  <c:v>9386.4583333333339</c:v>
                </c:pt>
                <c:pt idx="13" formatCode="0">
                  <c:v>9350.8333333333339</c:v>
                </c:pt>
                <c:pt idx="14" formatCode="0">
                  <c:v>9322.5833333333339</c:v>
                </c:pt>
                <c:pt idx="15" formatCode="0">
                  <c:v>9278.8333333333339</c:v>
                </c:pt>
                <c:pt idx="16" formatCode="0">
                  <c:v>9205.2916666666661</c:v>
                </c:pt>
                <c:pt idx="17" formatCode="0">
                  <c:v>9106.5</c:v>
                </c:pt>
                <c:pt idx="18" formatCode="0">
                  <c:v>9046.9583333333339</c:v>
                </c:pt>
                <c:pt idx="19" formatCode="0">
                  <c:v>9038.375</c:v>
                </c:pt>
                <c:pt idx="20" formatCode="0">
                  <c:v>9026.9166666666661</c:v>
                </c:pt>
                <c:pt idx="21" formatCode="0">
                  <c:v>9020.7916666666661</c:v>
                </c:pt>
                <c:pt idx="22" formatCode="0">
                  <c:v>9028.0833333333339</c:v>
                </c:pt>
                <c:pt idx="23" formatCode="0">
                  <c:v>9005.4166666666661</c:v>
                </c:pt>
                <c:pt idx="24" formatCode="0">
                  <c:v>8971.0416666666661</c:v>
                </c:pt>
                <c:pt idx="25" formatCode="0">
                  <c:v>8959.8333333333339</c:v>
                </c:pt>
                <c:pt idx="26" formatCode="0">
                  <c:v>8947.5</c:v>
                </c:pt>
                <c:pt idx="27" formatCode="0">
                  <c:v>8952.4583333333339</c:v>
                </c:pt>
                <c:pt idx="28" formatCode="0">
                  <c:v>8997.5833333333339</c:v>
                </c:pt>
                <c:pt idx="29" formatCode="0">
                  <c:v>9037.1666666666661</c:v>
                </c:pt>
                <c:pt idx="30" formatCode="0">
                  <c:v>9058.4166666666661</c:v>
                </c:pt>
                <c:pt idx="31" formatCode="0">
                  <c:v>9041.0833333333339</c:v>
                </c:pt>
                <c:pt idx="32" formatCode="0">
                  <c:v>9002.8333333333339</c:v>
                </c:pt>
                <c:pt idx="33" formatCode="0">
                  <c:v>8972.4166666666661</c:v>
                </c:pt>
                <c:pt idx="34" formatCode="0">
                  <c:v>8951.625</c:v>
                </c:pt>
                <c:pt idx="35" formatCode="0">
                  <c:v>8950.3333333333339</c:v>
                </c:pt>
                <c:pt idx="36" formatCode="0">
                  <c:v>8964.7083333333339</c:v>
                </c:pt>
                <c:pt idx="37" formatCode="0">
                  <c:v>8973.2916666666661</c:v>
                </c:pt>
                <c:pt idx="38" formatCode="0">
                  <c:v>8974.1666666666661</c:v>
                </c:pt>
                <c:pt idx="39" formatCode="0">
                  <c:v>8962.9166666666661</c:v>
                </c:pt>
                <c:pt idx="40" formatCode="0">
                  <c:v>8926.9166666666661</c:v>
                </c:pt>
                <c:pt idx="41" formatCode="0">
                  <c:v>8902.5833333333339</c:v>
                </c:pt>
                <c:pt idx="42" formatCode="0">
                  <c:v>8900.3333333333339</c:v>
                </c:pt>
                <c:pt idx="43" formatCode="0">
                  <c:v>8915.5833333333339</c:v>
                </c:pt>
                <c:pt idx="44" formatCode="0">
                  <c:v>8937.6666666666661</c:v>
                </c:pt>
                <c:pt idx="45" formatCode="0">
                  <c:v>8970</c:v>
                </c:pt>
                <c:pt idx="46" formatCode="0">
                  <c:v>8985.0416666666661</c:v>
                </c:pt>
                <c:pt idx="47" formatCode="0">
                  <c:v>9004.5416666666661</c:v>
                </c:pt>
                <c:pt idx="48" formatCode="0">
                  <c:v>9041.125</c:v>
                </c:pt>
                <c:pt idx="49" formatCode="0">
                  <c:v>9051.4583333333339</c:v>
                </c:pt>
                <c:pt idx="50" formatCode="0">
                  <c:v>9071.4166666666661</c:v>
                </c:pt>
                <c:pt idx="51" formatCode="0">
                  <c:v>9103.2916666666661</c:v>
                </c:pt>
                <c:pt idx="52" formatCode="0">
                  <c:v>9116.1666666666661</c:v>
                </c:pt>
                <c:pt idx="53" formatCode="0">
                  <c:v>9136.4166666666661</c:v>
                </c:pt>
              </c:numCache>
            </c:numRef>
          </c:val>
        </c:ser>
        <c:marker val="1"/>
        <c:axId val="129673472"/>
        <c:axId val="129839104"/>
      </c:lineChart>
      <c:catAx>
        <c:axId val="129673472"/>
        <c:scaling>
          <c:orientation val="minMax"/>
        </c:scaling>
        <c:axPos val="b"/>
        <c:tickLblPos val="nextTo"/>
        <c:crossAx val="129839104"/>
        <c:crosses val="autoZero"/>
        <c:auto val="1"/>
        <c:lblAlgn val="ctr"/>
        <c:lblOffset val="100"/>
      </c:catAx>
      <c:valAx>
        <c:axId val="129839104"/>
        <c:scaling>
          <c:orientation val="minMax"/>
          <c:min val="7500"/>
        </c:scaling>
        <c:axPos val="l"/>
        <c:numFmt formatCode="#,##0" sourceLinked="1"/>
        <c:tickLblPos val="nextTo"/>
        <c:crossAx val="129673472"/>
        <c:crosses val="autoZero"/>
        <c:crossBetween val="between"/>
      </c:valAx>
    </c:plotArea>
    <c:legend>
      <c:legendPos val="r"/>
      <c:legendEntry>
        <c:idx val="1"/>
        <c:delete val="1"/>
      </c:legendEntry>
      <c:layout>
        <c:manualLayout>
          <c:xMode val="edge"/>
          <c:yMode val="edge"/>
          <c:x val="0.2800410566365753"/>
          <c:y val="8.5913518104666631E-2"/>
          <c:w val="0.40578329507306615"/>
          <c:h val="0.12790743332149795"/>
        </c:manualLayout>
      </c:layout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/>
            </a:pPr>
            <a:r>
              <a:rPr lang="en-US"/>
              <a:t>Původní</a:t>
            </a:r>
            <a:r>
              <a:rPr lang="cs-CZ"/>
              <a:t> ČŘ</a:t>
            </a:r>
            <a:r>
              <a:rPr lang="en-US"/>
              <a:t> vs očištěn</a:t>
            </a:r>
            <a:r>
              <a:rPr lang="cs-CZ"/>
              <a:t>á</a:t>
            </a:r>
            <a:r>
              <a:rPr lang="cs-CZ" baseline="0"/>
              <a:t> ČŘ</a:t>
            </a:r>
            <a:endParaRPr lang="en-US"/>
          </a:p>
        </c:rich>
      </c:tx>
      <c:layout/>
    </c:title>
    <c:plotArea>
      <c:layout>
        <c:manualLayout>
          <c:layoutTarget val="inner"/>
          <c:xMode val="edge"/>
          <c:yMode val="edge"/>
          <c:x val="6.4909934064357702E-2"/>
          <c:y val="3.8046016679029196E-2"/>
          <c:w val="0.89809124341881685"/>
          <c:h val="0.66623620412990403"/>
        </c:manualLayout>
      </c:layout>
      <c:lineChart>
        <c:grouping val="standard"/>
        <c:ser>
          <c:idx val="0"/>
          <c:order val="0"/>
          <c:tx>
            <c:strRef>
              <c:f>List1!$B$1</c:f>
              <c:strCache>
                <c:ptCount val="1"/>
                <c:pt idx="0">
                  <c:v>Počet žívě narozených na území ČR</c:v>
                </c:pt>
              </c:strCache>
            </c:strRef>
          </c:tx>
          <c:marker>
            <c:symbol val="none"/>
          </c:marker>
          <c:cat>
            <c:strRef>
              <c:f>List1!$A$2:$A$61</c:f>
              <c:strCache>
                <c:ptCount val="60"/>
                <c:pt idx="0">
                  <c:v>2010  leden</c:v>
                </c:pt>
                <c:pt idx="1">
                  <c:v>           únor</c:v>
                </c:pt>
                <c:pt idx="2">
                  <c:v>           březen</c:v>
                </c:pt>
                <c:pt idx="3">
                  <c:v>           duben</c:v>
                </c:pt>
                <c:pt idx="4">
                  <c:v>           květen</c:v>
                </c:pt>
                <c:pt idx="5">
                  <c:v>           červen</c:v>
                </c:pt>
                <c:pt idx="6">
                  <c:v>           červenec</c:v>
                </c:pt>
                <c:pt idx="7">
                  <c:v>           srpen</c:v>
                </c:pt>
                <c:pt idx="8">
                  <c:v>           září</c:v>
                </c:pt>
                <c:pt idx="9">
                  <c:v>           říjen</c:v>
                </c:pt>
                <c:pt idx="10">
                  <c:v>           listopad</c:v>
                </c:pt>
                <c:pt idx="11">
                  <c:v>           prosinec</c:v>
                </c:pt>
                <c:pt idx="12">
                  <c:v>2011  leden</c:v>
                </c:pt>
                <c:pt idx="13">
                  <c:v>           únor</c:v>
                </c:pt>
                <c:pt idx="14">
                  <c:v>           březen</c:v>
                </c:pt>
                <c:pt idx="15">
                  <c:v>           duben</c:v>
                </c:pt>
                <c:pt idx="16">
                  <c:v>           květen</c:v>
                </c:pt>
                <c:pt idx="17">
                  <c:v>           červen</c:v>
                </c:pt>
                <c:pt idx="18">
                  <c:v>           červenec</c:v>
                </c:pt>
                <c:pt idx="19">
                  <c:v>           srpen</c:v>
                </c:pt>
                <c:pt idx="20">
                  <c:v>           září</c:v>
                </c:pt>
                <c:pt idx="21">
                  <c:v>           říjen</c:v>
                </c:pt>
                <c:pt idx="22">
                  <c:v>           listopad</c:v>
                </c:pt>
                <c:pt idx="23">
                  <c:v>           prosinec</c:v>
                </c:pt>
                <c:pt idx="24">
                  <c:v>2012  leden</c:v>
                </c:pt>
                <c:pt idx="25">
                  <c:v>           únor</c:v>
                </c:pt>
                <c:pt idx="26">
                  <c:v>           březen</c:v>
                </c:pt>
                <c:pt idx="27">
                  <c:v>           duben</c:v>
                </c:pt>
                <c:pt idx="28">
                  <c:v>           květen</c:v>
                </c:pt>
                <c:pt idx="29">
                  <c:v>           červen</c:v>
                </c:pt>
                <c:pt idx="30">
                  <c:v>           červenec</c:v>
                </c:pt>
                <c:pt idx="31">
                  <c:v>           srpen</c:v>
                </c:pt>
                <c:pt idx="32">
                  <c:v>           září</c:v>
                </c:pt>
                <c:pt idx="33">
                  <c:v>           říjen</c:v>
                </c:pt>
                <c:pt idx="34">
                  <c:v>           listopad</c:v>
                </c:pt>
                <c:pt idx="35">
                  <c:v>           prosinec</c:v>
                </c:pt>
                <c:pt idx="36">
                  <c:v>2013  leden</c:v>
                </c:pt>
                <c:pt idx="37">
                  <c:v>           únor</c:v>
                </c:pt>
                <c:pt idx="38">
                  <c:v>           březen</c:v>
                </c:pt>
                <c:pt idx="39">
                  <c:v>           duben</c:v>
                </c:pt>
                <c:pt idx="40">
                  <c:v>           květen</c:v>
                </c:pt>
                <c:pt idx="41">
                  <c:v>           červen</c:v>
                </c:pt>
                <c:pt idx="42">
                  <c:v>           červenec</c:v>
                </c:pt>
                <c:pt idx="43">
                  <c:v>           srpen</c:v>
                </c:pt>
                <c:pt idx="44">
                  <c:v>           září</c:v>
                </c:pt>
                <c:pt idx="45">
                  <c:v>           říjen</c:v>
                </c:pt>
                <c:pt idx="46">
                  <c:v>           listopad</c:v>
                </c:pt>
                <c:pt idx="47">
                  <c:v>           prosinec</c:v>
                </c:pt>
                <c:pt idx="48">
                  <c:v>2014p - leden</c:v>
                </c:pt>
                <c:pt idx="49">
                  <c:v>             únor</c:v>
                </c:pt>
                <c:pt idx="50">
                  <c:v>             březen</c:v>
                </c:pt>
                <c:pt idx="51">
                  <c:v>             duben</c:v>
                </c:pt>
                <c:pt idx="52">
                  <c:v>             květen</c:v>
                </c:pt>
                <c:pt idx="53">
                  <c:v>             červen</c:v>
                </c:pt>
                <c:pt idx="54">
                  <c:v>             červenec</c:v>
                </c:pt>
                <c:pt idx="55">
                  <c:v>             srpen</c:v>
                </c:pt>
                <c:pt idx="56">
                  <c:v>             září</c:v>
                </c:pt>
                <c:pt idx="57">
                  <c:v>             říjen</c:v>
                </c:pt>
                <c:pt idx="58">
                  <c:v>             listopad</c:v>
                </c:pt>
                <c:pt idx="59">
                  <c:v>             prosinec</c:v>
                </c:pt>
              </c:strCache>
            </c:strRef>
          </c:cat>
          <c:val>
            <c:numRef>
              <c:f>List1!$B$2:$B$61</c:f>
              <c:numCache>
                <c:formatCode>#,##0</c:formatCode>
                <c:ptCount val="60"/>
                <c:pt idx="0">
                  <c:v>9588</c:v>
                </c:pt>
                <c:pt idx="1">
                  <c:v>9148</c:v>
                </c:pt>
                <c:pt idx="2">
                  <c:v>10098</c:v>
                </c:pt>
                <c:pt idx="3">
                  <c:v>9557</c:v>
                </c:pt>
                <c:pt idx="4">
                  <c:v>10184</c:v>
                </c:pt>
                <c:pt idx="5">
                  <c:v>10164</c:v>
                </c:pt>
                <c:pt idx="6">
                  <c:v>10568</c:v>
                </c:pt>
                <c:pt idx="7">
                  <c:v>9894</c:v>
                </c:pt>
                <c:pt idx="8">
                  <c:v>9792</c:v>
                </c:pt>
                <c:pt idx="9">
                  <c:v>9447</c:v>
                </c:pt>
                <c:pt idx="10">
                  <c:v>9205</c:v>
                </c:pt>
                <c:pt idx="11">
                  <c:v>9508</c:v>
                </c:pt>
                <c:pt idx="12">
                  <c:v>8906</c:v>
                </c:pt>
                <c:pt idx="13">
                  <c:v>8525</c:v>
                </c:pt>
                <c:pt idx="14">
                  <c:v>9405</c:v>
                </c:pt>
                <c:pt idx="15">
                  <c:v>8799</c:v>
                </c:pt>
                <c:pt idx="16">
                  <c:v>9248</c:v>
                </c:pt>
                <c:pt idx="17">
                  <c:v>9652</c:v>
                </c:pt>
                <c:pt idx="18">
                  <c:v>9945</c:v>
                </c:pt>
                <c:pt idx="19">
                  <c:v>9662</c:v>
                </c:pt>
                <c:pt idx="20">
                  <c:v>9346</c:v>
                </c:pt>
                <c:pt idx="21">
                  <c:v>8843</c:v>
                </c:pt>
                <c:pt idx="22">
                  <c:v>8044</c:v>
                </c:pt>
                <c:pt idx="23">
                  <c:v>8298</c:v>
                </c:pt>
                <c:pt idx="24">
                  <c:v>8687</c:v>
                </c:pt>
                <c:pt idx="25">
                  <c:v>8538</c:v>
                </c:pt>
                <c:pt idx="26">
                  <c:v>9117</c:v>
                </c:pt>
                <c:pt idx="27">
                  <c:v>8940</c:v>
                </c:pt>
                <c:pt idx="28">
                  <c:v>9282</c:v>
                </c:pt>
                <c:pt idx="29">
                  <c:v>9074</c:v>
                </c:pt>
                <c:pt idx="30">
                  <c:v>9698</c:v>
                </c:pt>
                <c:pt idx="31">
                  <c:v>9640</c:v>
                </c:pt>
                <c:pt idx="32">
                  <c:v>9072</c:v>
                </c:pt>
                <c:pt idx="33">
                  <c:v>9236</c:v>
                </c:pt>
                <c:pt idx="34">
                  <c:v>8734</c:v>
                </c:pt>
                <c:pt idx="35">
                  <c:v>8558</c:v>
                </c:pt>
                <c:pt idx="36">
                  <c:v>8937</c:v>
                </c:pt>
                <c:pt idx="37">
                  <c:v>7872</c:v>
                </c:pt>
                <c:pt idx="38">
                  <c:v>8865</c:v>
                </c:pt>
                <c:pt idx="39">
                  <c:v>8462</c:v>
                </c:pt>
                <c:pt idx="40">
                  <c:v>9261</c:v>
                </c:pt>
                <c:pt idx="41">
                  <c:v>9064</c:v>
                </c:pt>
                <c:pt idx="42">
                  <c:v>10053</c:v>
                </c:pt>
                <c:pt idx="43">
                  <c:v>9491</c:v>
                </c:pt>
                <c:pt idx="44">
                  <c:v>9242</c:v>
                </c:pt>
                <c:pt idx="45">
                  <c:v>8796</c:v>
                </c:pt>
                <c:pt idx="46">
                  <c:v>8310</c:v>
                </c:pt>
                <c:pt idx="47">
                  <c:v>8398</c:v>
                </c:pt>
                <c:pt idx="48">
                  <c:v>9043</c:v>
                </c:pt>
                <c:pt idx="49">
                  <c:v>8132</c:v>
                </c:pt>
                <c:pt idx="50">
                  <c:v>9135</c:v>
                </c:pt>
                <c:pt idx="51">
                  <c:v>8968</c:v>
                </c:pt>
                <c:pt idx="52">
                  <c:v>9116</c:v>
                </c:pt>
                <c:pt idx="53">
                  <c:v>9677</c:v>
                </c:pt>
                <c:pt idx="54">
                  <c:v>10318</c:v>
                </c:pt>
                <c:pt idx="55">
                  <c:v>9474</c:v>
                </c:pt>
                <c:pt idx="56">
                  <c:v>9738</c:v>
                </c:pt>
                <c:pt idx="57">
                  <c:v>9065</c:v>
                </c:pt>
                <c:pt idx="58">
                  <c:v>8350</c:v>
                </c:pt>
                <c:pt idx="59">
                  <c:v>8844</c:v>
                </c:pt>
              </c:numCache>
            </c:numRef>
          </c:val>
        </c:ser>
        <c:ser>
          <c:idx val="1"/>
          <c:order val="1"/>
          <c:tx>
            <c:strRef>
              <c:f>List1!$E$1</c:f>
              <c:strCache>
                <c:ptCount val="1"/>
                <c:pt idx="0">
                  <c:v>Sezónně oč. řada</c:v>
                </c:pt>
              </c:strCache>
            </c:strRef>
          </c:tx>
          <c:marker>
            <c:symbol val="none"/>
          </c:marker>
          <c:cat>
            <c:strRef>
              <c:f>List1!$A$2:$A$61</c:f>
              <c:strCache>
                <c:ptCount val="60"/>
                <c:pt idx="0">
                  <c:v>2010  leden</c:v>
                </c:pt>
                <c:pt idx="1">
                  <c:v>           únor</c:v>
                </c:pt>
                <c:pt idx="2">
                  <c:v>           březen</c:v>
                </c:pt>
                <c:pt idx="3">
                  <c:v>           duben</c:v>
                </c:pt>
                <c:pt idx="4">
                  <c:v>           květen</c:v>
                </c:pt>
                <c:pt idx="5">
                  <c:v>           červen</c:v>
                </c:pt>
                <c:pt idx="6">
                  <c:v>           červenec</c:v>
                </c:pt>
                <c:pt idx="7">
                  <c:v>           srpen</c:v>
                </c:pt>
                <c:pt idx="8">
                  <c:v>           září</c:v>
                </c:pt>
                <c:pt idx="9">
                  <c:v>           říjen</c:v>
                </c:pt>
                <c:pt idx="10">
                  <c:v>           listopad</c:v>
                </c:pt>
                <c:pt idx="11">
                  <c:v>           prosinec</c:v>
                </c:pt>
                <c:pt idx="12">
                  <c:v>2011  leden</c:v>
                </c:pt>
                <c:pt idx="13">
                  <c:v>           únor</c:v>
                </c:pt>
                <c:pt idx="14">
                  <c:v>           březen</c:v>
                </c:pt>
                <c:pt idx="15">
                  <c:v>           duben</c:v>
                </c:pt>
                <c:pt idx="16">
                  <c:v>           květen</c:v>
                </c:pt>
                <c:pt idx="17">
                  <c:v>           červen</c:v>
                </c:pt>
                <c:pt idx="18">
                  <c:v>           červenec</c:v>
                </c:pt>
                <c:pt idx="19">
                  <c:v>           srpen</c:v>
                </c:pt>
                <c:pt idx="20">
                  <c:v>           září</c:v>
                </c:pt>
                <c:pt idx="21">
                  <c:v>           říjen</c:v>
                </c:pt>
                <c:pt idx="22">
                  <c:v>           listopad</c:v>
                </c:pt>
                <c:pt idx="23">
                  <c:v>           prosinec</c:v>
                </c:pt>
                <c:pt idx="24">
                  <c:v>2012  leden</c:v>
                </c:pt>
                <c:pt idx="25">
                  <c:v>           únor</c:v>
                </c:pt>
                <c:pt idx="26">
                  <c:v>           březen</c:v>
                </c:pt>
                <c:pt idx="27">
                  <c:v>           duben</c:v>
                </c:pt>
                <c:pt idx="28">
                  <c:v>           květen</c:v>
                </c:pt>
                <c:pt idx="29">
                  <c:v>           červen</c:v>
                </c:pt>
                <c:pt idx="30">
                  <c:v>           červenec</c:v>
                </c:pt>
                <c:pt idx="31">
                  <c:v>           srpen</c:v>
                </c:pt>
                <c:pt idx="32">
                  <c:v>           září</c:v>
                </c:pt>
                <c:pt idx="33">
                  <c:v>           říjen</c:v>
                </c:pt>
                <c:pt idx="34">
                  <c:v>           listopad</c:v>
                </c:pt>
                <c:pt idx="35">
                  <c:v>           prosinec</c:v>
                </c:pt>
                <c:pt idx="36">
                  <c:v>2013  leden</c:v>
                </c:pt>
                <c:pt idx="37">
                  <c:v>           únor</c:v>
                </c:pt>
                <c:pt idx="38">
                  <c:v>           březen</c:v>
                </c:pt>
                <c:pt idx="39">
                  <c:v>           duben</c:v>
                </c:pt>
                <c:pt idx="40">
                  <c:v>           květen</c:v>
                </c:pt>
                <c:pt idx="41">
                  <c:v>           červen</c:v>
                </c:pt>
                <c:pt idx="42">
                  <c:v>           červenec</c:v>
                </c:pt>
                <c:pt idx="43">
                  <c:v>           srpen</c:v>
                </c:pt>
                <c:pt idx="44">
                  <c:v>           září</c:v>
                </c:pt>
                <c:pt idx="45">
                  <c:v>           říjen</c:v>
                </c:pt>
                <c:pt idx="46">
                  <c:v>           listopad</c:v>
                </c:pt>
                <c:pt idx="47">
                  <c:v>           prosinec</c:v>
                </c:pt>
                <c:pt idx="48">
                  <c:v>2014p - leden</c:v>
                </c:pt>
                <c:pt idx="49">
                  <c:v>             únor</c:v>
                </c:pt>
                <c:pt idx="50">
                  <c:v>             březen</c:v>
                </c:pt>
                <c:pt idx="51">
                  <c:v>             duben</c:v>
                </c:pt>
                <c:pt idx="52">
                  <c:v>             květen</c:v>
                </c:pt>
                <c:pt idx="53">
                  <c:v>             červen</c:v>
                </c:pt>
                <c:pt idx="54">
                  <c:v>             červenec</c:v>
                </c:pt>
                <c:pt idx="55">
                  <c:v>             srpen</c:v>
                </c:pt>
                <c:pt idx="56">
                  <c:v>             září</c:v>
                </c:pt>
                <c:pt idx="57">
                  <c:v>             říjen</c:v>
                </c:pt>
                <c:pt idx="58">
                  <c:v>             listopad</c:v>
                </c:pt>
                <c:pt idx="59">
                  <c:v>             prosinec</c:v>
                </c:pt>
              </c:strCache>
            </c:strRef>
          </c:cat>
          <c:val>
            <c:numRef>
              <c:f>List1!$E$2:$E$61</c:f>
              <c:numCache>
                <c:formatCode>#,##0</c:formatCode>
                <c:ptCount val="60"/>
                <c:pt idx="0">
                  <c:v>9772.1692708333339</c:v>
                </c:pt>
                <c:pt idx="1">
                  <c:v>9951.6901041666679</c:v>
                </c:pt>
                <c:pt idx="2">
                  <c:v>10033.002604166666</c:v>
                </c:pt>
                <c:pt idx="3">
                  <c:v>9825.7109375</c:v>
                </c:pt>
                <c:pt idx="4">
                  <c:v>10005.325520833332</c:v>
                </c:pt>
                <c:pt idx="5">
                  <c:v>9829.5026041666661</c:v>
                </c:pt>
                <c:pt idx="6">
                  <c:v>9673.5963541666679</c:v>
                </c:pt>
                <c:pt idx="7">
                  <c:v>9377.5859375</c:v>
                </c:pt>
                <c:pt idx="8">
                  <c:v>9563.7213541666661</c:v>
                </c:pt>
                <c:pt idx="9">
                  <c:v>9485.0546875</c:v>
                </c:pt>
                <c:pt idx="10">
                  <c:v>9733.0442708333339</c:v>
                </c:pt>
                <c:pt idx="11">
                  <c:v>9902.5963541666661</c:v>
                </c:pt>
                <c:pt idx="12">
                  <c:v>9090.1692708333339</c:v>
                </c:pt>
                <c:pt idx="13">
                  <c:v>9328.6901041666679</c:v>
                </c:pt>
                <c:pt idx="14">
                  <c:v>9340.0026041666661</c:v>
                </c:pt>
                <c:pt idx="15">
                  <c:v>9067.7109375</c:v>
                </c:pt>
                <c:pt idx="16">
                  <c:v>9069.3255208333321</c:v>
                </c:pt>
                <c:pt idx="17">
                  <c:v>9317.5026041666661</c:v>
                </c:pt>
                <c:pt idx="18">
                  <c:v>9050.5963541666679</c:v>
                </c:pt>
                <c:pt idx="19">
                  <c:v>9145.5859375</c:v>
                </c:pt>
                <c:pt idx="20">
                  <c:v>9117.7213541666661</c:v>
                </c:pt>
                <c:pt idx="21">
                  <c:v>8881.0546875</c:v>
                </c:pt>
                <c:pt idx="22">
                  <c:v>8572.0442708333339</c:v>
                </c:pt>
                <c:pt idx="23">
                  <c:v>8692.5963541666661</c:v>
                </c:pt>
                <c:pt idx="24">
                  <c:v>8871.1692708333339</c:v>
                </c:pt>
                <c:pt idx="25">
                  <c:v>9341.6901041666679</c:v>
                </c:pt>
                <c:pt idx="26">
                  <c:v>9052.0026041666661</c:v>
                </c:pt>
                <c:pt idx="27">
                  <c:v>9208.7109375</c:v>
                </c:pt>
                <c:pt idx="28">
                  <c:v>9103.3255208333321</c:v>
                </c:pt>
                <c:pt idx="29">
                  <c:v>8739.5026041666661</c:v>
                </c:pt>
                <c:pt idx="30">
                  <c:v>8803.5963541666679</c:v>
                </c:pt>
                <c:pt idx="31">
                  <c:v>9123.5859375</c:v>
                </c:pt>
                <c:pt idx="32">
                  <c:v>8843.7213541666661</c:v>
                </c:pt>
                <c:pt idx="33">
                  <c:v>9274.0546875</c:v>
                </c:pt>
                <c:pt idx="34">
                  <c:v>9262.0442708333339</c:v>
                </c:pt>
                <c:pt idx="35">
                  <c:v>8952.5963541666661</c:v>
                </c:pt>
                <c:pt idx="36">
                  <c:v>9121.1692708333339</c:v>
                </c:pt>
                <c:pt idx="37">
                  <c:v>8675.6901041666679</c:v>
                </c:pt>
                <c:pt idx="38">
                  <c:v>8800.0026041666661</c:v>
                </c:pt>
                <c:pt idx="39">
                  <c:v>8730.7109375</c:v>
                </c:pt>
                <c:pt idx="40">
                  <c:v>9082.3255208333321</c:v>
                </c:pt>
                <c:pt idx="41">
                  <c:v>8729.5026041666661</c:v>
                </c:pt>
                <c:pt idx="42">
                  <c:v>9158.5963541666679</c:v>
                </c:pt>
                <c:pt idx="43">
                  <c:v>8974.5859375</c:v>
                </c:pt>
                <c:pt idx="44">
                  <c:v>9013.7213541666661</c:v>
                </c:pt>
                <c:pt idx="45">
                  <c:v>8834.0546875</c:v>
                </c:pt>
                <c:pt idx="46">
                  <c:v>8838.0442708333339</c:v>
                </c:pt>
                <c:pt idx="47">
                  <c:v>8792.5963541666661</c:v>
                </c:pt>
                <c:pt idx="48">
                  <c:v>9227.1692708333339</c:v>
                </c:pt>
                <c:pt idx="49">
                  <c:v>8935.6901041666679</c:v>
                </c:pt>
                <c:pt idx="50">
                  <c:v>9070.0026041666661</c:v>
                </c:pt>
                <c:pt idx="51">
                  <c:v>9236.7109375</c:v>
                </c:pt>
                <c:pt idx="52">
                  <c:v>8937.3255208333321</c:v>
                </c:pt>
                <c:pt idx="53">
                  <c:v>9342.5026041666661</c:v>
                </c:pt>
                <c:pt idx="54">
                  <c:v>9423.5963541666679</c:v>
                </c:pt>
                <c:pt idx="55">
                  <c:v>8957.5859375</c:v>
                </c:pt>
                <c:pt idx="56">
                  <c:v>9509.7213541666661</c:v>
                </c:pt>
                <c:pt idx="57">
                  <c:v>9103.0546875</c:v>
                </c:pt>
                <c:pt idx="58">
                  <c:v>8878.0442708333339</c:v>
                </c:pt>
                <c:pt idx="59">
                  <c:v>9238.5963541666661</c:v>
                </c:pt>
              </c:numCache>
            </c:numRef>
          </c:val>
        </c:ser>
        <c:marker val="1"/>
        <c:axId val="150523264"/>
        <c:axId val="152980096"/>
      </c:lineChart>
      <c:catAx>
        <c:axId val="150523264"/>
        <c:scaling>
          <c:orientation val="minMax"/>
        </c:scaling>
        <c:axPos val="b"/>
        <c:tickLblPos val="nextTo"/>
        <c:crossAx val="152980096"/>
        <c:crosses val="autoZero"/>
        <c:auto val="1"/>
        <c:lblAlgn val="ctr"/>
        <c:lblOffset val="100"/>
      </c:catAx>
      <c:valAx>
        <c:axId val="152980096"/>
        <c:scaling>
          <c:orientation val="minMax"/>
          <c:min val="7500"/>
        </c:scaling>
        <c:axPos val="l"/>
        <c:numFmt formatCode="#,##0" sourceLinked="1"/>
        <c:tickLblPos val="nextTo"/>
        <c:crossAx val="1505232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3946449277713542"/>
          <c:y val="8.5074003849338817E-2"/>
          <c:w val="0.40163223161666128"/>
          <c:h val="0.12393273667592081"/>
        </c:manualLayout>
      </c:layout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265577</xdr:colOff>
      <xdr:row>0</xdr:row>
      <xdr:rowOff>142875</xdr:rowOff>
    </xdr:from>
    <xdr:to>
      <xdr:col>29</xdr:col>
      <xdr:colOff>588817</xdr:colOff>
      <xdr:row>17</xdr:row>
      <xdr:rowOff>142875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250857</xdr:colOff>
      <xdr:row>18</xdr:row>
      <xdr:rowOff>155964</xdr:rowOff>
    </xdr:from>
    <xdr:to>
      <xdr:col>30</xdr:col>
      <xdr:colOff>13752</xdr:colOff>
      <xdr:row>37</xdr:row>
      <xdr:rowOff>127389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259773</xdr:colOff>
      <xdr:row>39</xdr:row>
      <xdr:rowOff>103909</xdr:rowOff>
    </xdr:from>
    <xdr:to>
      <xdr:col>29</xdr:col>
      <xdr:colOff>536864</xdr:colOff>
      <xdr:row>59</xdr:row>
      <xdr:rowOff>0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1"/>
  <sheetViews>
    <sheetView zoomScale="85" zoomScaleNormal="85" workbookViewId="0">
      <selection activeCell="B2" sqref="B2:B61"/>
    </sheetView>
  </sheetViews>
  <sheetFormatPr defaultRowHeight="15"/>
  <cols>
    <col min="1" max="1" width="15.7109375" style="6" bestFit="1" customWidth="1"/>
    <col min="2" max="2" width="14.85546875" customWidth="1"/>
  </cols>
  <sheetData>
    <row r="1" spans="1:12" ht="45">
      <c r="A1" s="3" t="s">
        <v>23</v>
      </c>
      <c r="B1" s="4" t="s">
        <v>24</v>
      </c>
      <c r="C1" s="15" t="s">
        <v>25</v>
      </c>
      <c r="D1" s="5" t="s">
        <v>26</v>
      </c>
      <c r="E1" s="1" t="s">
        <v>46</v>
      </c>
      <c r="I1" s="16" t="s">
        <v>23</v>
      </c>
      <c r="J1" s="17" t="s">
        <v>43</v>
      </c>
      <c r="K1" s="16" t="s">
        <v>23</v>
      </c>
      <c r="L1" s="24" t="s">
        <v>45</v>
      </c>
    </row>
    <row r="2" spans="1:12">
      <c r="A2" s="9" t="s">
        <v>27</v>
      </c>
      <c r="B2" s="10">
        <v>9588</v>
      </c>
      <c r="C2" s="6"/>
      <c r="D2" s="6"/>
      <c r="E2" s="2">
        <f>B2-L2</f>
        <v>9772.1692708333339</v>
      </c>
      <c r="I2" s="18" t="s">
        <v>31</v>
      </c>
      <c r="J2" s="19">
        <f>(D14+D26+D38+D50)/4</f>
        <v>-197.58333333333348</v>
      </c>
      <c r="K2" s="18" t="s">
        <v>31</v>
      </c>
      <c r="L2" s="19">
        <f>J2-($J$14/12)</f>
        <v>-184.16927083333348</v>
      </c>
    </row>
    <row r="3" spans="1:12">
      <c r="A3" s="9" t="s">
        <v>0</v>
      </c>
      <c r="B3" s="10">
        <v>9148</v>
      </c>
      <c r="C3" s="6"/>
      <c r="D3" s="6"/>
      <c r="E3" s="2">
        <f t="shared" ref="E3:E13" si="0">B3-L3</f>
        <v>9951.6901041666679</v>
      </c>
      <c r="I3" s="18" t="s">
        <v>32</v>
      </c>
      <c r="J3" s="19">
        <f>(D15+D27+D39+D51)/4</f>
        <v>-817.10416666666697</v>
      </c>
      <c r="K3" s="18" t="s">
        <v>32</v>
      </c>
      <c r="L3" s="19">
        <f t="shared" ref="L3:L13" si="1">J3-($J$14/12)</f>
        <v>-803.69010416666697</v>
      </c>
    </row>
    <row r="4" spans="1:12">
      <c r="A4" s="9" t="s">
        <v>1</v>
      </c>
      <c r="B4" s="10">
        <v>10098</v>
      </c>
      <c r="C4" s="7"/>
      <c r="D4" s="8"/>
      <c r="E4" s="2">
        <f t="shared" si="0"/>
        <v>10033.002604166666</v>
      </c>
      <c r="I4" s="18" t="s">
        <v>33</v>
      </c>
      <c r="J4" s="19">
        <f>(D16+D28+D40+D52)/4</f>
        <v>51.583333333333485</v>
      </c>
      <c r="K4" s="18" t="s">
        <v>33</v>
      </c>
      <c r="L4" s="19">
        <f t="shared" si="1"/>
        <v>64.997395833333485</v>
      </c>
    </row>
    <row r="5" spans="1:12">
      <c r="A5" s="9" t="s">
        <v>2</v>
      </c>
      <c r="B5" s="10">
        <v>9557</v>
      </c>
      <c r="C5" s="7"/>
      <c r="D5" s="8"/>
      <c r="E5" s="2">
        <f t="shared" si="0"/>
        <v>9825.7109375</v>
      </c>
      <c r="I5" s="18" t="s">
        <v>34</v>
      </c>
      <c r="J5" s="19">
        <f>(D17+D29+D41+D53)/4</f>
        <v>-282.125</v>
      </c>
      <c r="K5" s="18" t="s">
        <v>34</v>
      </c>
      <c r="L5" s="19">
        <f t="shared" si="1"/>
        <v>-268.7109375</v>
      </c>
    </row>
    <row r="6" spans="1:12">
      <c r="A6" s="9" t="s">
        <v>3</v>
      </c>
      <c r="B6" s="10">
        <v>10184</v>
      </c>
      <c r="C6" s="7"/>
      <c r="D6" s="8"/>
      <c r="E6" s="2">
        <f t="shared" si="0"/>
        <v>10005.325520833332</v>
      </c>
      <c r="I6" s="18" t="s">
        <v>35</v>
      </c>
      <c r="J6" s="19">
        <f>(D18+D30+D42+D54)/4</f>
        <v>165.26041666666697</v>
      </c>
      <c r="K6" s="18" t="s">
        <v>35</v>
      </c>
      <c r="L6" s="19">
        <f t="shared" si="1"/>
        <v>178.67447916666697</v>
      </c>
    </row>
    <row r="7" spans="1:12">
      <c r="A7" s="9" t="s">
        <v>4</v>
      </c>
      <c r="B7" s="10">
        <v>10164</v>
      </c>
      <c r="C7" s="7"/>
      <c r="D7" s="8"/>
      <c r="E7" s="2">
        <f t="shared" si="0"/>
        <v>9829.5026041666661</v>
      </c>
      <c r="I7" s="18" t="s">
        <v>36</v>
      </c>
      <c r="J7" s="19">
        <f>(D19+D31+D43+D55)/4</f>
        <v>321.08333333333348</v>
      </c>
      <c r="K7" s="18" t="s">
        <v>36</v>
      </c>
      <c r="L7" s="19">
        <f t="shared" si="1"/>
        <v>334.49739583333348</v>
      </c>
    </row>
    <row r="8" spans="1:12">
      <c r="A8" s="9" t="s">
        <v>5</v>
      </c>
      <c r="B8" s="10">
        <v>10568</v>
      </c>
      <c r="C8" s="7">
        <f>(B2+2*(B3+B4+B5+B6+B7+B8+B9+B10+B11+B12+B13)+B14)/24</f>
        <v>9734.3333333333339</v>
      </c>
      <c r="D8" s="8">
        <f>B8-C8</f>
        <v>833.66666666666606</v>
      </c>
      <c r="E8" s="2">
        <f t="shared" si="0"/>
        <v>9673.5963541666679</v>
      </c>
      <c r="I8" s="18" t="s">
        <v>37</v>
      </c>
      <c r="J8" s="19">
        <f>(D8+D20+D32+D44)/4</f>
        <v>880.98958333333303</v>
      </c>
      <c r="K8" s="18" t="s">
        <v>37</v>
      </c>
      <c r="L8" s="19">
        <f t="shared" si="1"/>
        <v>894.40364583333303</v>
      </c>
    </row>
    <row r="9" spans="1:12">
      <c r="A9" s="9" t="s">
        <v>6</v>
      </c>
      <c r="B9" s="10">
        <v>9894</v>
      </c>
      <c r="C9" s="7">
        <f>(B3+2*(B4+B5+B6+B7+B8+B9+B10+B11+B12+B13+B14)+B15)/24</f>
        <v>9679.9583333333339</v>
      </c>
      <c r="D9" s="8">
        <f t="shared" ref="D9:D55" si="2">B9-C9</f>
        <v>214.04166666666606</v>
      </c>
      <c r="E9" s="2">
        <f t="shared" si="0"/>
        <v>9377.5859375</v>
      </c>
      <c r="I9" s="18" t="s">
        <v>38</v>
      </c>
      <c r="J9" s="19">
        <f>(D9+D21+D33+D45)/4</f>
        <v>502.99999999999955</v>
      </c>
      <c r="K9" s="18" t="s">
        <v>38</v>
      </c>
      <c r="L9" s="19">
        <f t="shared" si="1"/>
        <v>516.41406249999955</v>
      </c>
    </row>
    <row r="10" spans="1:12">
      <c r="A10" s="9" t="s">
        <v>7</v>
      </c>
      <c r="B10" s="10">
        <v>9792</v>
      </c>
      <c r="C10" s="7">
        <f>(B4+2*(B5+B6+B7+B8+B9+B10+B11+B12+B13+B14+B15)+B16)/24</f>
        <v>9625.125</v>
      </c>
      <c r="D10" s="8">
        <f t="shared" si="2"/>
        <v>166.875</v>
      </c>
      <c r="E10" s="2">
        <f t="shared" si="0"/>
        <v>9563.7213541666661</v>
      </c>
      <c r="I10" s="18" t="s">
        <v>39</v>
      </c>
      <c r="J10" s="19">
        <f>(D10+D22+D34+D46)/4</f>
        <v>214.86458333333348</v>
      </c>
      <c r="K10" s="18" t="s">
        <v>39</v>
      </c>
      <c r="L10" s="19">
        <f t="shared" si="1"/>
        <v>228.27864583333348</v>
      </c>
    </row>
    <row r="11" spans="1:12">
      <c r="A11" s="9" t="s">
        <v>8</v>
      </c>
      <c r="B11" s="10">
        <v>9447</v>
      </c>
      <c r="C11" s="7">
        <f>(B5+2*(B6+B7+B8+B9+B10+B11+B12+B13+B14+B15+B16)+B17)/24</f>
        <v>9564.6666666666661</v>
      </c>
      <c r="D11" s="8">
        <f t="shared" si="2"/>
        <v>-117.66666666666606</v>
      </c>
      <c r="E11" s="2">
        <f t="shared" si="0"/>
        <v>9485.0546875</v>
      </c>
      <c r="I11" s="18" t="s">
        <v>40</v>
      </c>
      <c r="J11" s="19">
        <f t="shared" ref="J10:J13" si="3">(D11+D23+D35+D47)/4</f>
        <v>-51.468749999999545</v>
      </c>
      <c r="K11" s="18" t="s">
        <v>40</v>
      </c>
      <c r="L11" s="19">
        <f t="shared" si="1"/>
        <v>-38.054687499999545</v>
      </c>
    </row>
    <row r="12" spans="1:12">
      <c r="A12" s="9" t="s">
        <v>9</v>
      </c>
      <c r="B12" s="10">
        <v>9205</v>
      </c>
      <c r="C12" s="7">
        <f>(B6+2*(B7+B8+B9+B10+B11+B12+B13+B14+B15+B16+B17)+B18)/24</f>
        <v>9494.0833333333339</v>
      </c>
      <c r="D12" s="8">
        <f t="shared" si="2"/>
        <v>-289.08333333333394</v>
      </c>
      <c r="E12" s="2">
        <f t="shared" si="0"/>
        <v>9733.0442708333339</v>
      </c>
      <c r="I12" s="18" t="s">
        <v>41</v>
      </c>
      <c r="J12" s="19">
        <f t="shared" si="3"/>
        <v>-541.45833333333348</v>
      </c>
      <c r="K12" s="18" t="s">
        <v>41</v>
      </c>
      <c r="L12" s="19">
        <f t="shared" si="1"/>
        <v>-528.04427083333348</v>
      </c>
    </row>
    <row r="13" spans="1:12" ht="15.75" thickBot="1">
      <c r="A13" s="9" t="s">
        <v>10</v>
      </c>
      <c r="B13" s="10">
        <v>9508</v>
      </c>
      <c r="C13" s="7">
        <f>(B7+2*(B8+B9+B10+B11+B12+B13+B14+B15+B16+B17+B18)+B19)/24</f>
        <v>9433.75</v>
      </c>
      <c r="D13" s="8">
        <f t="shared" si="2"/>
        <v>74.25</v>
      </c>
      <c r="E13" s="2">
        <f>B13-L13</f>
        <v>9902.5963541666661</v>
      </c>
      <c r="I13" s="20" t="s">
        <v>42</v>
      </c>
      <c r="J13" s="21">
        <f>(D13+D25+D37+D49)/4</f>
        <v>-408.01041666666652</v>
      </c>
      <c r="K13" s="20" t="s">
        <v>42</v>
      </c>
      <c r="L13" s="21">
        <f>J13-($J$14/12)</f>
        <v>-394.59635416666652</v>
      </c>
    </row>
    <row r="14" spans="1:12" ht="15.75" thickBot="1">
      <c r="A14" s="9" t="s">
        <v>28</v>
      </c>
      <c r="B14" s="11">
        <v>8906</v>
      </c>
      <c r="C14" s="7">
        <f>(B8+2*(B9+B10+B11+B12+B13+B14+B15+B16+B17+B18+B19)+B20)/24</f>
        <v>9386.4583333333339</v>
      </c>
      <c r="D14" s="8">
        <f t="shared" si="2"/>
        <v>-480.45833333333394</v>
      </c>
      <c r="E14" s="2">
        <f>B14-L2</f>
        <v>9090.1692708333339</v>
      </c>
      <c r="I14" s="22" t="s">
        <v>44</v>
      </c>
      <c r="J14" s="23">
        <f>SUM(J2:J13)</f>
        <v>-160.96875</v>
      </c>
    </row>
    <row r="15" spans="1:12">
      <c r="A15" s="9" t="s">
        <v>0</v>
      </c>
      <c r="B15" s="11">
        <v>8525</v>
      </c>
      <c r="C15" s="7">
        <f>(B9+2*(B10+B11+B12+B13+B14+B15+B16+B17+B18+B19+B20)+B21)/24</f>
        <v>9350.8333333333339</v>
      </c>
      <c r="D15" s="8">
        <f t="shared" si="2"/>
        <v>-825.83333333333394</v>
      </c>
      <c r="E15" s="2">
        <f t="shared" ref="E15:E25" si="4">B15-L3</f>
        <v>9328.6901041666679</v>
      </c>
    </row>
    <row r="16" spans="1:12">
      <c r="A16" s="9" t="s">
        <v>1</v>
      </c>
      <c r="B16" s="11">
        <v>9405</v>
      </c>
      <c r="C16" s="7">
        <f>(B10+2*(B11+B12+B13+B14+B15+B16+B17+B18+B19+B20+B21)+B22)/24</f>
        <v>9322.5833333333339</v>
      </c>
      <c r="D16" s="8">
        <f t="shared" si="2"/>
        <v>82.41666666666606</v>
      </c>
      <c r="E16" s="2">
        <f t="shared" si="4"/>
        <v>9340.0026041666661</v>
      </c>
    </row>
    <row r="17" spans="1:5">
      <c r="A17" s="9" t="s">
        <v>2</v>
      </c>
      <c r="B17" s="11">
        <v>8799</v>
      </c>
      <c r="C17" s="7">
        <f>(B11+2*(B12+B13+B14+B15+B16+B17+B18+B19+B20+B21+B22)+B23)/24</f>
        <v>9278.8333333333339</v>
      </c>
      <c r="D17" s="8">
        <f t="shared" si="2"/>
        <v>-479.83333333333394</v>
      </c>
      <c r="E17" s="2">
        <f t="shared" si="4"/>
        <v>9067.7109375</v>
      </c>
    </row>
    <row r="18" spans="1:5">
      <c r="A18" s="9" t="s">
        <v>3</v>
      </c>
      <c r="B18" s="11">
        <v>9248</v>
      </c>
      <c r="C18" s="7">
        <f>(B12+2*(B13+B14+B15+B16+B17+B18+B19+B20+B21+B22+B23)+B24)/24</f>
        <v>9205.2916666666661</v>
      </c>
      <c r="D18" s="8">
        <f t="shared" si="2"/>
        <v>42.70833333333394</v>
      </c>
      <c r="E18" s="2">
        <f t="shared" si="4"/>
        <v>9069.3255208333321</v>
      </c>
    </row>
    <row r="19" spans="1:5">
      <c r="A19" s="9" t="s">
        <v>4</v>
      </c>
      <c r="B19" s="11">
        <v>9652</v>
      </c>
      <c r="C19" s="7">
        <f>(B13+2*(B14+B15+B16+B17+B18+B19+B20+B21+B22+B23+B24)+B25)/24</f>
        <v>9106.5</v>
      </c>
      <c r="D19" s="8">
        <f t="shared" si="2"/>
        <v>545.5</v>
      </c>
      <c r="E19" s="2">
        <f t="shared" si="4"/>
        <v>9317.5026041666661</v>
      </c>
    </row>
    <row r="20" spans="1:5">
      <c r="A20" s="9" t="s">
        <v>5</v>
      </c>
      <c r="B20" s="11">
        <v>9945</v>
      </c>
      <c r="C20" s="7">
        <f>(B14+2*(B15+B16+B17+B18+B19+B20+B21+B22+B23+B24+B25)+B26)/24</f>
        <v>9046.9583333333339</v>
      </c>
      <c r="D20" s="8">
        <f t="shared" si="2"/>
        <v>898.04166666666606</v>
      </c>
      <c r="E20" s="2">
        <f t="shared" si="4"/>
        <v>9050.5963541666679</v>
      </c>
    </row>
    <row r="21" spans="1:5">
      <c r="A21" s="9" t="s">
        <v>6</v>
      </c>
      <c r="B21" s="11">
        <v>9662</v>
      </c>
      <c r="C21" s="7">
        <f>(B15+2*(B16+B17+B18+B19+B20+B21+B22+B23+B24+B25+B26)+B27)/24</f>
        <v>9038.375</v>
      </c>
      <c r="D21" s="8">
        <f t="shared" si="2"/>
        <v>623.625</v>
      </c>
      <c r="E21" s="2">
        <f t="shared" si="4"/>
        <v>9145.5859375</v>
      </c>
    </row>
    <row r="22" spans="1:5">
      <c r="A22" s="9" t="s">
        <v>7</v>
      </c>
      <c r="B22" s="11">
        <v>9346</v>
      </c>
      <c r="C22" s="7">
        <f>(B16+2*(B17+B18+B19+B20+B21+B22+B23+B24+B25+B26+B27)+B28)/24</f>
        <v>9026.9166666666661</v>
      </c>
      <c r="D22" s="8">
        <f t="shared" si="2"/>
        <v>319.08333333333394</v>
      </c>
      <c r="E22" s="2">
        <f t="shared" si="4"/>
        <v>9117.7213541666661</v>
      </c>
    </row>
    <row r="23" spans="1:5">
      <c r="A23" s="9" t="s">
        <v>8</v>
      </c>
      <c r="B23" s="11">
        <v>8843</v>
      </c>
      <c r="C23" s="7">
        <f>(B17+2*(B18+B19+B20+B21+B22+B23+B24+B25+B26+B27+B28)+B29)/24</f>
        <v>9020.7916666666661</v>
      </c>
      <c r="D23" s="8">
        <f t="shared" si="2"/>
        <v>-177.79166666666606</v>
      </c>
      <c r="E23" s="2">
        <f t="shared" si="4"/>
        <v>8881.0546875</v>
      </c>
    </row>
    <row r="24" spans="1:5">
      <c r="A24" s="9" t="s">
        <v>9</v>
      </c>
      <c r="B24" s="11">
        <v>8044</v>
      </c>
      <c r="C24" s="7">
        <f>(B18+2*(B19+B20+B21+B22+B23+B24+B25+B26+B27+B28+B29)+B30)/24</f>
        <v>9028.0833333333339</v>
      </c>
      <c r="D24" s="8">
        <f t="shared" si="2"/>
        <v>-984.08333333333394</v>
      </c>
      <c r="E24" s="2">
        <f t="shared" si="4"/>
        <v>8572.0442708333339</v>
      </c>
    </row>
    <row r="25" spans="1:5">
      <c r="A25" s="9" t="s">
        <v>10</v>
      </c>
      <c r="B25" s="11">
        <v>8298</v>
      </c>
      <c r="C25" s="7">
        <f>(B19+2*(B20+B21+B22+B23+B24+B25+B26+B27+B28+B29+B30)+B31)/24</f>
        <v>9005.4166666666661</v>
      </c>
      <c r="D25" s="8">
        <f t="shared" si="2"/>
        <v>-707.41666666666606</v>
      </c>
      <c r="E25" s="2">
        <f>B25-L13</f>
        <v>8692.5963541666661</v>
      </c>
    </row>
    <row r="26" spans="1:5">
      <c r="A26" s="12" t="s">
        <v>29</v>
      </c>
      <c r="B26" s="13">
        <v>8687</v>
      </c>
      <c r="C26" s="7">
        <f>(B20+2*(B21+B22+B23+B24+B25+B26+B27+B28+B29+B30+B31)+B32)/24</f>
        <v>8971.0416666666661</v>
      </c>
      <c r="D26" s="8">
        <f t="shared" si="2"/>
        <v>-284.04166666666606</v>
      </c>
      <c r="E26" s="2">
        <f>B26-L2</f>
        <v>8871.1692708333339</v>
      </c>
    </row>
    <row r="27" spans="1:5">
      <c r="A27" s="9" t="s">
        <v>0</v>
      </c>
      <c r="B27" s="13">
        <v>8538</v>
      </c>
      <c r="C27" s="7">
        <f>(B21+2*(B22+B23+B24+B25+B26+B27+B28+B29+B30+B31+B32)+B33)/24</f>
        <v>8959.8333333333339</v>
      </c>
      <c r="D27" s="8">
        <f t="shared" si="2"/>
        <v>-421.83333333333394</v>
      </c>
      <c r="E27" s="2">
        <f t="shared" ref="E27:E37" si="5">B27-L3</f>
        <v>9341.6901041666679</v>
      </c>
    </row>
    <row r="28" spans="1:5">
      <c r="A28" s="9" t="s">
        <v>1</v>
      </c>
      <c r="B28" s="13">
        <v>9117</v>
      </c>
      <c r="C28" s="7">
        <f>(B22+2*(B23+B24+B25+B26+B27+B28+B29+B30+B31+B32+B33)+B34)/24</f>
        <v>8947.5</v>
      </c>
      <c r="D28" s="8">
        <f t="shared" si="2"/>
        <v>169.5</v>
      </c>
      <c r="E28" s="2">
        <f t="shared" si="5"/>
        <v>9052.0026041666661</v>
      </c>
    </row>
    <row r="29" spans="1:5">
      <c r="A29" s="9" t="s">
        <v>2</v>
      </c>
      <c r="B29" s="13">
        <v>8940</v>
      </c>
      <c r="C29" s="7">
        <f>(B23+2*(B24+B25+B26+B27+B28+B29+B30+B31+B32+B33+B34)+B35)/24</f>
        <v>8952.4583333333339</v>
      </c>
      <c r="D29" s="8">
        <f t="shared" si="2"/>
        <v>-12.45833333333394</v>
      </c>
      <c r="E29" s="2">
        <f t="shared" si="5"/>
        <v>9208.7109375</v>
      </c>
    </row>
    <row r="30" spans="1:5">
      <c r="A30" s="9" t="s">
        <v>3</v>
      </c>
      <c r="B30" s="13">
        <v>9282</v>
      </c>
      <c r="C30" s="7">
        <f>(B24+2*(B25+B26+B27+B28+B29+B30+B31+B32+B33+B34+B35)+B36)/24</f>
        <v>8997.5833333333339</v>
      </c>
      <c r="D30" s="8">
        <f t="shared" si="2"/>
        <v>284.41666666666606</v>
      </c>
      <c r="E30" s="2">
        <f t="shared" si="5"/>
        <v>9103.3255208333321</v>
      </c>
    </row>
    <row r="31" spans="1:5">
      <c r="A31" s="9" t="s">
        <v>4</v>
      </c>
      <c r="B31" s="13">
        <v>9074</v>
      </c>
      <c r="C31" s="7">
        <f>(B25+2*(B26+B27+B28+B29+B30+B31+B32+B33+B34+B35+B36)+B37)/24</f>
        <v>9037.1666666666661</v>
      </c>
      <c r="D31" s="8">
        <f t="shared" si="2"/>
        <v>36.83333333333394</v>
      </c>
      <c r="E31" s="2">
        <f t="shared" si="5"/>
        <v>8739.5026041666661</v>
      </c>
    </row>
    <row r="32" spans="1:5">
      <c r="A32" s="9" t="s">
        <v>5</v>
      </c>
      <c r="B32" s="13">
        <v>9698</v>
      </c>
      <c r="C32" s="7">
        <f>(B26+2*(B27+B28+B29+B30+B31+B32+B33+B34+B35+B36+B37)+B38)/24</f>
        <v>9058.4166666666661</v>
      </c>
      <c r="D32" s="8">
        <f t="shared" si="2"/>
        <v>639.58333333333394</v>
      </c>
      <c r="E32" s="2">
        <f t="shared" si="5"/>
        <v>8803.5963541666679</v>
      </c>
    </row>
    <row r="33" spans="1:5">
      <c r="A33" s="9" t="s">
        <v>6</v>
      </c>
      <c r="B33" s="13">
        <v>9640</v>
      </c>
      <c r="C33" s="7">
        <f>(B27+2*(B28+B29+B30+B31+B32+B33+B34+B35+B36+B37+B38)+B39)/24</f>
        <v>9041.0833333333339</v>
      </c>
      <c r="D33" s="8">
        <f t="shared" si="2"/>
        <v>598.91666666666606</v>
      </c>
      <c r="E33" s="2">
        <f t="shared" si="5"/>
        <v>9123.5859375</v>
      </c>
    </row>
    <row r="34" spans="1:5">
      <c r="A34" s="9" t="s">
        <v>7</v>
      </c>
      <c r="B34" s="13">
        <v>9072</v>
      </c>
      <c r="C34" s="7">
        <f>(B28+2*(B29+B30+B31+B32+B33+B34+B35+B36+B37+B38+B39)+B40)/24</f>
        <v>9002.8333333333339</v>
      </c>
      <c r="D34" s="8">
        <f t="shared" si="2"/>
        <v>69.16666666666606</v>
      </c>
      <c r="E34" s="2">
        <f t="shared" si="5"/>
        <v>8843.7213541666661</v>
      </c>
    </row>
    <row r="35" spans="1:5">
      <c r="A35" s="9" t="s">
        <v>8</v>
      </c>
      <c r="B35" s="13">
        <v>9236</v>
      </c>
      <c r="C35" s="7">
        <f>(B29+2*(B30+B31+B32+B33+B34+B35+B36+B37+B38+B39+B40)+B41)/24</f>
        <v>8972.4166666666661</v>
      </c>
      <c r="D35" s="8">
        <f t="shared" si="2"/>
        <v>263.58333333333394</v>
      </c>
      <c r="E35" s="2">
        <f t="shared" si="5"/>
        <v>9274.0546875</v>
      </c>
    </row>
    <row r="36" spans="1:5">
      <c r="A36" s="9" t="s">
        <v>9</v>
      </c>
      <c r="B36" s="13">
        <v>8734</v>
      </c>
      <c r="C36" s="7">
        <f>(B30+2*(B31+B32+B33+B34+B35+B36+B37+B38+B39+B40+B41)+B42)/24</f>
        <v>8951.625</v>
      </c>
      <c r="D36" s="8">
        <f t="shared" si="2"/>
        <v>-217.625</v>
      </c>
      <c r="E36" s="2">
        <f t="shared" si="5"/>
        <v>9262.0442708333339</v>
      </c>
    </row>
    <row r="37" spans="1:5">
      <c r="A37" s="9" t="s">
        <v>10</v>
      </c>
      <c r="B37" s="13">
        <v>8558</v>
      </c>
      <c r="C37" s="7">
        <f>(B31+2*(B32+B33+B34+B35+B36+B37+B38+B39+B40+B41+B42)+B43)/24</f>
        <v>8950.3333333333339</v>
      </c>
      <c r="D37" s="8">
        <f t="shared" si="2"/>
        <v>-392.33333333333394</v>
      </c>
      <c r="E37" s="2">
        <f t="shared" si="5"/>
        <v>8952.5963541666661</v>
      </c>
    </row>
    <row r="38" spans="1:5">
      <c r="A38" s="12" t="s">
        <v>30</v>
      </c>
      <c r="B38" s="14">
        <v>8937</v>
      </c>
      <c r="C38" s="7">
        <f>(B32+2*(B33+B34+B35+B36+B37+B38+B39+B40+B41+B42+B43)+B44)/24</f>
        <v>8964.7083333333339</v>
      </c>
      <c r="D38" s="8">
        <f t="shared" si="2"/>
        <v>-27.70833333333394</v>
      </c>
      <c r="E38" s="2">
        <f>B38-L2</f>
        <v>9121.1692708333339</v>
      </c>
    </row>
    <row r="39" spans="1:5">
      <c r="A39" s="9" t="s">
        <v>0</v>
      </c>
      <c r="B39" s="14">
        <v>7872</v>
      </c>
      <c r="C39" s="7">
        <f>(B33+2*(B34+B35+B36+B37+B38+B39+B40+B41+B42+B43+B44)+B45)/24</f>
        <v>8973.2916666666661</v>
      </c>
      <c r="D39" s="8">
        <f t="shared" si="2"/>
        <v>-1101.2916666666661</v>
      </c>
      <c r="E39" s="2">
        <f t="shared" ref="E39:E49" si="6">B39-L3</f>
        <v>8675.6901041666679</v>
      </c>
    </row>
    <row r="40" spans="1:5">
      <c r="A40" s="9" t="s">
        <v>1</v>
      </c>
      <c r="B40" s="14">
        <v>8865</v>
      </c>
      <c r="C40" s="7">
        <f>(B34+2*(B35+B36+B37+B38+B39+B40+B41+B42+B43+B44+B45)+B46)/24</f>
        <v>8974.1666666666661</v>
      </c>
      <c r="D40" s="8">
        <f t="shared" si="2"/>
        <v>-109.16666666666606</v>
      </c>
      <c r="E40" s="2">
        <f t="shared" si="6"/>
        <v>8800.0026041666661</v>
      </c>
    </row>
    <row r="41" spans="1:5">
      <c r="A41" s="9" t="s">
        <v>2</v>
      </c>
      <c r="B41" s="13">
        <v>8462</v>
      </c>
      <c r="C41" s="7">
        <f>(B35+2*(B36+B37+B38+B39+B40+B41+B42+B43+B44+B45+B46)+B47)/24</f>
        <v>8962.9166666666661</v>
      </c>
      <c r="D41" s="8">
        <f t="shared" si="2"/>
        <v>-500.91666666666606</v>
      </c>
      <c r="E41" s="2">
        <f t="shared" si="6"/>
        <v>8730.7109375</v>
      </c>
    </row>
    <row r="42" spans="1:5">
      <c r="A42" s="9" t="s">
        <v>3</v>
      </c>
      <c r="B42" s="13">
        <v>9261</v>
      </c>
      <c r="C42" s="7">
        <f>(B36+2*(B37+B38+B39+B40+B41+B42+B43+B44+B45+B46+B47)+B48)/24</f>
        <v>8926.9166666666661</v>
      </c>
      <c r="D42" s="8">
        <f t="shared" si="2"/>
        <v>334.08333333333394</v>
      </c>
      <c r="E42" s="2">
        <f t="shared" si="6"/>
        <v>9082.3255208333321</v>
      </c>
    </row>
    <row r="43" spans="1:5">
      <c r="A43" s="9" t="s">
        <v>4</v>
      </c>
      <c r="B43" s="13">
        <v>9064</v>
      </c>
      <c r="C43" s="7">
        <f>(B37+2*(B38+B39+B40+B41+B42+B43+B44+B45+B46+B47+B48)+B49)/24</f>
        <v>8902.5833333333339</v>
      </c>
      <c r="D43" s="8">
        <f t="shared" si="2"/>
        <v>161.41666666666606</v>
      </c>
      <c r="E43" s="2">
        <f t="shared" si="6"/>
        <v>8729.5026041666661</v>
      </c>
    </row>
    <row r="44" spans="1:5">
      <c r="A44" s="9" t="s">
        <v>5</v>
      </c>
      <c r="B44" s="13">
        <v>10053</v>
      </c>
      <c r="C44" s="7">
        <f>(B38+2*(B39+B40+B41+B42+B43+B44+B45+B46+B47+B48+B49)+B50)/24</f>
        <v>8900.3333333333339</v>
      </c>
      <c r="D44" s="8">
        <f t="shared" si="2"/>
        <v>1152.6666666666661</v>
      </c>
      <c r="E44" s="2">
        <f t="shared" si="6"/>
        <v>9158.5963541666679</v>
      </c>
    </row>
    <row r="45" spans="1:5">
      <c r="A45" s="9" t="s">
        <v>6</v>
      </c>
      <c r="B45" s="13">
        <v>9491</v>
      </c>
      <c r="C45" s="7">
        <f>(B39+2*(B40+B41+B42+B43+B44+B45+B46+B47+B48+B49+B50)+B51)/24</f>
        <v>8915.5833333333339</v>
      </c>
      <c r="D45" s="8">
        <f t="shared" si="2"/>
        <v>575.41666666666606</v>
      </c>
      <c r="E45" s="2">
        <f t="shared" si="6"/>
        <v>8974.5859375</v>
      </c>
    </row>
    <row r="46" spans="1:5">
      <c r="A46" s="9" t="s">
        <v>7</v>
      </c>
      <c r="B46" s="13">
        <v>9242</v>
      </c>
      <c r="C46" s="7">
        <f>(B40+2*(B41+B42+B43+B44+B45+B46+B47+B48+B49+B50+B51)+B52)/24</f>
        <v>8937.6666666666661</v>
      </c>
      <c r="D46" s="8">
        <f t="shared" si="2"/>
        <v>304.33333333333394</v>
      </c>
      <c r="E46" s="2">
        <f>B46-L10</f>
        <v>9013.7213541666661</v>
      </c>
    </row>
    <row r="47" spans="1:5">
      <c r="A47" s="9" t="s">
        <v>8</v>
      </c>
      <c r="B47" s="13">
        <v>8796</v>
      </c>
      <c r="C47" s="7">
        <f>(B41+2*(B42+B43+B44+B45+B46+B47+B48+B49+B50+B51+B52)+B53)/24</f>
        <v>8970</v>
      </c>
      <c r="D47" s="8">
        <f t="shared" si="2"/>
        <v>-174</v>
      </c>
      <c r="E47" s="2">
        <f t="shared" si="6"/>
        <v>8834.0546875</v>
      </c>
    </row>
    <row r="48" spans="1:5">
      <c r="A48" s="9" t="s">
        <v>9</v>
      </c>
      <c r="B48" s="13">
        <v>8310</v>
      </c>
      <c r="C48" s="7">
        <f>(B42+2*(B43+B44+B45+B46+B47+B48+B49+B50+B51+B52+B53)+B54)/24</f>
        <v>8985.0416666666661</v>
      </c>
      <c r="D48" s="8">
        <f t="shared" si="2"/>
        <v>-675.04166666666606</v>
      </c>
      <c r="E48" s="2">
        <f t="shared" si="6"/>
        <v>8838.0442708333339</v>
      </c>
    </row>
    <row r="49" spans="1:5">
      <c r="A49" s="9" t="s">
        <v>10</v>
      </c>
      <c r="B49" s="13">
        <v>8398</v>
      </c>
      <c r="C49" s="7">
        <f>(B43+2*(B44+B45+B46+B47+B48+B49+B50+B51+B52+B53+B54)+B55)/24</f>
        <v>9004.5416666666661</v>
      </c>
      <c r="D49" s="8">
        <f t="shared" si="2"/>
        <v>-606.54166666666606</v>
      </c>
      <c r="E49" s="2">
        <f t="shared" si="6"/>
        <v>8792.5963541666661</v>
      </c>
    </row>
    <row r="50" spans="1:5">
      <c r="A50" s="12" t="s">
        <v>11</v>
      </c>
      <c r="B50" s="14">
        <v>9043</v>
      </c>
      <c r="C50" s="7">
        <f>(B44+2*(B45+B46+B47+B48+B49+B50+B51+B52+B53+B54+B55)+B56)/24</f>
        <v>9041.125</v>
      </c>
      <c r="D50" s="8">
        <f t="shared" si="2"/>
        <v>1.875</v>
      </c>
      <c r="E50" s="2">
        <f>B50-L2</f>
        <v>9227.1692708333339</v>
      </c>
    </row>
    <row r="51" spans="1:5">
      <c r="A51" s="9" t="s">
        <v>12</v>
      </c>
      <c r="B51" s="14">
        <v>8132</v>
      </c>
      <c r="C51" s="7">
        <f>(B45+2*(B46+B47+B48+B49+B50+B51+B52+B53+B54+B55+B56)+B57)/24</f>
        <v>9051.4583333333339</v>
      </c>
      <c r="D51" s="8">
        <f t="shared" si="2"/>
        <v>-919.45833333333394</v>
      </c>
      <c r="E51" s="2">
        <f t="shared" ref="E51:E61" si="7">B51-L3</f>
        <v>8935.6901041666679</v>
      </c>
    </row>
    <row r="52" spans="1:5">
      <c r="A52" s="9" t="s">
        <v>13</v>
      </c>
      <c r="B52" s="14">
        <v>9135</v>
      </c>
      <c r="C52" s="7">
        <f>(B46+2*(B47+B48+B49+B50+B51+B52+B53+B54+B55+B56+B57)+B58)/24</f>
        <v>9071.4166666666661</v>
      </c>
      <c r="D52" s="8">
        <f t="shared" si="2"/>
        <v>63.58333333333394</v>
      </c>
      <c r="E52" s="2">
        <f t="shared" si="7"/>
        <v>9070.0026041666661</v>
      </c>
    </row>
    <row r="53" spans="1:5">
      <c r="A53" s="9" t="s">
        <v>14</v>
      </c>
      <c r="B53" s="14">
        <v>8968</v>
      </c>
      <c r="C53" s="7">
        <f>(B47+2*(B48+B49+B50+B51+B52+B53+B54+B55+B56+B57+B58)+B59)/24</f>
        <v>9103.2916666666661</v>
      </c>
      <c r="D53" s="8">
        <f t="shared" si="2"/>
        <v>-135.29166666666606</v>
      </c>
      <c r="E53" s="2">
        <f t="shared" si="7"/>
        <v>9236.7109375</v>
      </c>
    </row>
    <row r="54" spans="1:5">
      <c r="A54" s="9" t="s">
        <v>15</v>
      </c>
      <c r="B54" s="14">
        <v>9116</v>
      </c>
      <c r="C54" s="7">
        <f>(B48+2*(B49+B50+B51+B52+B53+B54+B55+B56+B57+B58+B59)+B60)/24</f>
        <v>9116.1666666666661</v>
      </c>
      <c r="D54" s="8">
        <f t="shared" si="2"/>
        <v>-0.16666666666606034</v>
      </c>
      <c r="E54" s="2">
        <f t="shared" si="7"/>
        <v>8937.3255208333321</v>
      </c>
    </row>
    <row r="55" spans="1:5">
      <c r="A55" s="9" t="s">
        <v>16</v>
      </c>
      <c r="B55" s="14">
        <v>9677</v>
      </c>
      <c r="C55" s="7">
        <f>(B49+2*(B50+B51+B52+B53+B54+B55+B56+B57+B58+B59+B60)+B61)/24</f>
        <v>9136.4166666666661</v>
      </c>
      <c r="D55" s="8">
        <f t="shared" si="2"/>
        <v>540.58333333333394</v>
      </c>
      <c r="E55" s="2">
        <f t="shared" si="7"/>
        <v>9342.5026041666661</v>
      </c>
    </row>
    <row r="56" spans="1:5">
      <c r="A56" s="9" t="s">
        <v>17</v>
      </c>
      <c r="B56" s="14">
        <v>10318</v>
      </c>
      <c r="C56" s="7"/>
      <c r="D56" s="8"/>
      <c r="E56" s="2">
        <f t="shared" si="7"/>
        <v>9423.5963541666679</v>
      </c>
    </row>
    <row r="57" spans="1:5">
      <c r="A57" s="9" t="s">
        <v>18</v>
      </c>
      <c r="B57" s="14">
        <v>9474</v>
      </c>
      <c r="C57" s="7"/>
      <c r="D57" s="8"/>
      <c r="E57" s="2">
        <f t="shared" si="7"/>
        <v>8957.5859375</v>
      </c>
    </row>
    <row r="58" spans="1:5">
      <c r="A58" s="9" t="s">
        <v>19</v>
      </c>
      <c r="B58" s="14">
        <v>9738</v>
      </c>
      <c r="C58" s="7"/>
      <c r="D58" s="8"/>
      <c r="E58" s="2">
        <f t="shared" si="7"/>
        <v>9509.7213541666661</v>
      </c>
    </row>
    <row r="59" spans="1:5">
      <c r="A59" s="9" t="s">
        <v>20</v>
      </c>
      <c r="B59" s="14">
        <v>9065</v>
      </c>
      <c r="C59" s="7"/>
      <c r="D59" s="8"/>
      <c r="E59" s="2">
        <f t="shared" si="7"/>
        <v>9103.0546875</v>
      </c>
    </row>
    <row r="60" spans="1:5">
      <c r="A60" s="9" t="s">
        <v>21</v>
      </c>
      <c r="B60" s="14">
        <v>8350</v>
      </c>
      <c r="C60" s="6"/>
      <c r="D60" s="8"/>
      <c r="E60" s="2">
        <f t="shared" si="7"/>
        <v>8878.0442708333339</v>
      </c>
    </row>
    <row r="61" spans="1:5">
      <c r="A61" s="9" t="s">
        <v>22</v>
      </c>
      <c r="B61" s="14">
        <v>8844</v>
      </c>
      <c r="C61" s="6"/>
      <c r="D61" s="8"/>
      <c r="E61" s="2">
        <f>B61-L13</f>
        <v>9238.5963541666661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R62"/>
  <sheetViews>
    <sheetView tabSelected="1" topLeftCell="C1" workbookViewId="0">
      <selection activeCell="N29" sqref="N29"/>
    </sheetView>
  </sheetViews>
  <sheetFormatPr defaultRowHeight="15"/>
  <cols>
    <col min="1" max="1" width="14.7109375" bestFit="1" customWidth="1"/>
    <col min="2" max="3" width="9.28515625" bestFit="1" customWidth="1"/>
    <col min="4" max="4" width="9.28515625" customWidth="1"/>
    <col min="5" max="5" width="10" bestFit="1" customWidth="1"/>
    <col min="6" max="6" width="9.28515625" bestFit="1" customWidth="1"/>
    <col min="7" max="7" width="9.85546875" bestFit="1" customWidth="1"/>
    <col min="8" max="8" width="9.28515625" bestFit="1" customWidth="1"/>
    <col min="9" max="9" width="10.85546875" bestFit="1" customWidth="1"/>
    <col min="10" max="10" width="19.42578125" bestFit="1" customWidth="1"/>
    <col min="11" max="12" width="19.42578125" customWidth="1"/>
  </cols>
  <sheetData>
    <row r="1" spans="1:18" ht="18">
      <c r="A1" s="25" t="s">
        <v>48</v>
      </c>
      <c r="B1" s="26" t="s">
        <v>47</v>
      </c>
      <c r="C1" s="27" t="s">
        <v>49</v>
      </c>
      <c r="D1" s="36" t="s">
        <v>61</v>
      </c>
      <c r="E1" s="36" t="s">
        <v>62</v>
      </c>
      <c r="F1" s="27" t="s">
        <v>50</v>
      </c>
      <c r="G1" s="27" t="s">
        <v>51</v>
      </c>
      <c r="H1" s="27" t="s">
        <v>52</v>
      </c>
      <c r="I1" s="27" t="s">
        <v>53</v>
      </c>
      <c r="J1" s="27" t="s">
        <v>54</v>
      </c>
      <c r="K1" s="37" t="s">
        <v>64</v>
      </c>
      <c r="L1" s="37" t="s">
        <v>65</v>
      </c>
    </row>
    <row r="2" spans="1:18">
      <c r="A2" s="9" t="s">
        <v>27</v>
      </c>
      <c r="B2">
        <v>1</v>
      </c>
      <c r="C2" s="10">
        <v>9588</v>
      </c>
      <c r="D2" s="33">
        <f>LN(C2)</f>
        <v>9.1682675955542745</v>
      </c>
      <c r="E2" s="33">
        <f>D2*B2</f>
        <v>9.1682675955542745</v>
      </c>
      <c r="F2">
        <f>B2*B2</f>
        <v>1</v>
      </c>
      <c r="G2" s="2">
        <f>B2*C2</f>
        <v>9588</v>
      </c>
      <c r="H2">
        <f>B2*B2*B2</f>
        <v>1</v>
      </c>
      <c r="I2" s="2">
        <f>C2*F2</f>
        <v>9588</v>
      </c>
      <c r="J2" s="2">
        <f>F2*F2*F2*F2</f>
        <v>1</v>
      </c>
      <c r="K2" s="2"/>
      <c r="L2" s="2"/>
    </row>
    <row r="3" spans="1:18">
      <c r="A3" s="9" t="s">
        <v>0</v>
      </c>
      <c r="B3">
        <v>2</v>
      </c>
      <c r="C3" s="10">
        <v>9148</v>
      </c>
      <c r="D3" s="33">
        <f t="shared" ref="D3:D61" si="0">LN(C3)</f>
        <v>9.1212905551426715</v>
      </c>
      <c r="E3" s="33">
        <f t="shared" ref="E3:E61" si="1">D3*B3</f>
        <v>18.242581110285343</v>
      </c>
      <c r="F3">
        <f t="shared" ref="F3:F61" si="2">B3*B3</f>
        <v>4</v>
      </c>
      <c r="G3" s="2">
        <f t="shared" ref="G3:G61" si="3">B3*C3</f>
        <v>18296</v>
      </c>
      <c r="H3">
        <f t="shared" ref="H3:H61" si="4">B3*B3*B3</f>
        <v>8</v>
      </c>
      <c r="I3" s="2">
        <f>C3*F3</f>
        <v>36592</v>
      </c>
      <c r="J3" s="2">
        <f t="shared" ref="J3:J61" si="5">F3*F3*F3*F3</f>
        <v>256</v>
      </c>
      <c r="K3" s="2"/>
      <c r="L3" s="2"/>
      <c r="Q3" t="s">
        <v>67</v>
      </c>
      <c r="R3" t="s">
        <v>66</v>
      </c>
    </row>
    <row r="4" spans="1:18" ht="18">
      <c r="A4" s="9" t="s">
        <v>1</v>
      </c>
      <c r="B4">
        <v>3</v>
      </c>
      <c r="C4" s="10">
        <v>10098</v>
      </c>
      <c r="D4" s="33">
        <f t="shared" si="0"/>
        <v>9.2200926634188605</v>
      </c>
      <c r="E4" s="33">
        <f t="shared" si="1"/>
        <v>27.660277990256581</v>
      </c>
      <c r="F4">
        <f t="shared" si="2"/>
        <v>9</v>
      </c>
      <c r="G4" s="2">
        <f t="shared" si="3"/>
        <v>30294</v>
      </c>
      <c r="H4">
        <f t="shared" si="4"/>
        <v>27</v>
      </c>
      <c r="I4" s="2">
        <f>C4*F4</f>
        <v>90882</v>
      </c>
      <c r="J4" s="2">
        <f t="shared" si="5"/>
        <v>6561</v>
      </c>
      <c r="K4" s="2"/>
      <c r="L4" s="2"/>
      <c r="N4" t="s">
        <v>55</v>
      </c>
    </row>
    <row r="5" spans="1:18">
      <c r="A5" s="9" t="s">
        <v>2</v>
      </c>
      <c r="B5">
        <v>4</v>
      </c>
      <c r="C5" s="10">
        <v>9557</v>
      </c>
      <c r="D5" s="33">
        <f t="shared" si="0"/>
        <v>9.1650291492661804</v>
      </c>
      <c r="E5" s="33">
        <f t="shared" si="1"/>
        <v>36.660116597064722</v>
      </c>
      <c r="F5">
        <f t="shared" si="2"/>
        <v>16</v>
      </c>
      <c r="G5" s="2">
        <f t="shared" si="3"/>
        <v>38228</v>
      </c>
      <c r="H5">
        <f t="shared" si="4"/>
        <v>64</v>
      </c>
      <c r="I5" s="2">
        <f>C5*F5</f>
        <v>152912</v>
      </c>
      <c r="J5" s="2">
        <f t="shared" si="5"/>
        <v>65536</v>
      </c>
      <c r="K5" s="2"/>
      <c r="L5" s="2"/>
      <c r="Q5" t="s">
        <v>68</v>
      </c>
      <c r="R5" t="s">
        <v>69</v>
      </c>
    </row>
    <row r="6" spans="1:18">
      <c r="A6" s="9" t="s">
        <v>3</v>
      </c>
      <c r="B6">
        <v>5</v>
      </c>
      <c r="C6" s="10">
        <v>10184</v>
      </c>
      <c r="D6" s="33">
        <f t="shared" si="0"/>
        <v>9.2285731402372431</v>
      </c>
      <c r="E6" s="33">
        <f t="shared" si="1"/>
        <v>46.142865701186217</v>
      </c>
      <c r="F6">
        <f t="shared" si="2"/>
        <v>25</v>
      </c>
      <c r="G6" s="2">
        <f t="shared" si="3"/>
        <v>50920</v>
      </c>
      <c r="H6">
        <f t="shared" si="4"/>
        <v>125</v>
      </c>
      <c r="I6" s="2">
        <f>C6*F6</f>
        <v>254600</v>
      </c>
      <c r="J6" s="2">
        <f t="shared" si="5"/>
        <v>390625</v>
      </c>
      <c r="K6" s="2"/>
      <c r="L6" s="2"/>
    </row>
    <row r="7" spans="1:18">
      <c r="A7" s="9" t="s">
        <v>4</v>
      </c>
      <c r="B7">
        <v>6</v>
      </c>
      <c r="C7" s="10">
        <v>10164</v>
      </c>
      <c r="D7" s="33">
        <f t="shared" si="0"/>
        <v>9.2266073444400547</v>
      </c>
      <c r="E7" s="33">
        <f t="shared" si="1"/>
        <v>55.359644066640328</v>
      </c>
      <c r="F7">
        <f t="shared" si="2"/>
        <v>36</v>
      </c>
      <c r="G7" s="2">
        <f t="shared" si="3"/>
        <v>60984</v>
      </c>
      <c r="H7">
        <f t="shared" si="4"/>
        <v>216</v>
      </c>
      <c r="I7" s="2">
        <f>C7*F7</f>
        <v>365904</v>
      </c>
      <c r="J7" s="2">
        <f t="shared" si="5"/>
        <v>1679616</v>
      </c>
      <c r="K7" s="2"/>
      <c r="L7" s="2"/>
      <c r="Q7">
        <f>(60*G62-B62*C62)/(60*F62-B62*B62)</f>
        <v>-11.102945262572938</v>
      </c>
    </row>
    <row r="8" spans="1:18">
      <c r="A8" s="9" t="s">
        <v>5</v>
      </c>
      <c r="B8">
        <v>7</v>
      </c>
      <c r="C8" s="10">
        <v>10568</v>
      </c>
      <c r="D8" s="33">
        <f t="shared" si="0"/>
        <v>9.2655858462021605</v>
      </c>
      <c r="E8" s="33">
        <f t="shared" si="1"/>
        <v>64.859100923415127</v>
      </c>
      <c r="F8">
        <f t="shared" si="2"/>
        <v>49</v>
      </c>
      <c r="G8" s="2">
        <f t="shared" si="3"/>
        <v>73976</v>
      </c>
      <c r="H8">
        <f t="shared" si="4"/>
        <v>343</v>
      </c>
      <c r="I8" s="2">
        <f>C8*F8</f>
        <v>517832</v>
      </c>
      <c r="J8" s="2">
        <f t="shared" si="5"/>
        <v>5764801</v>
      </c>
      <c r="K8" s="2"/>
      <c r="L8" s="2"/>
    </row>
    <row r="9" spans="1:18">
      <c r="A9" s="9" t="s">
        <v>6</v>
      </c>
      <c r="B9">
        <v>8</v>
      </c>
      <c r="C9" s="10">
        <v>9894</v>
      </c>
      <c r="D9" s="33">
        <f t="shared" si="0"/>
        <v>9.1996837917876544</v>
      </c>
      <c r="E9" s="33">
        <f t="shared" si="1"/>
        <v>73.597470334301235</v>
      </c>
      <c r="F9">
        <f t="shared" si="2"/>
        <v>64</v>
      </c>
      <c r="G9" s="2">
        <f t="shared" si="3"/>
        <v>79152</v>
      </c>
      <c r="H9">
        <f t="shared" si="4"/>
        <v>512</v>
      </c>
      <c r="I9" s="2">
        <f>C9*F9</f>
        <v>633216</v>
      </c>
      <c r="J9" s="2">
        <f t="shared" si="5"/>
        <v>16777216</v>
      </c>
      <c r="K9" s="2"/>
      <c r="L9" s="2"/>
    </row>
    <row r="10" spans="1:18">
      <c r="A10" s="9" t="s">
        <v>7</v>
      </c>
      <c r="B10">
        <v>9</v>
      </c>
      <c r="C10" s="10">
        <v>9792</v>
      </c>
      <c r="D10" s="33">
        <f t="shared" si="0"/>
        <v>9.1893210047521077</v>
      </c>
      <c r="E10" s="33">
        <f t="shared" si="1"/>
        <v>82.703889042768964</v>
      </c>
      <c r="F10">
        <f t="shared" si="2"/>
        <v>81</v>
      </c>
      <c r="G10" s="2">
        <f t="shared" si="3"/>
        <v>88128</v>
      </c>
      <c r="H10">
        <f t="shared" si="4"/>
        <v>729</v>
      </c>
      <c r="I10" s="2">
        <f>C10*F10</f>
        <v>793152</v>
      </c>
      <c r="J10" s="2">
        <f t="shared" si="5"/>
        <v>43046721</v>
      </c>
      <c r="K10" s="2"/>
      <c r="L10" s="2"/>
    </row>
    <row r="11" spans="1:18" ht="18">
      <c r="A11" s="9" t="s">
        <v>8</v>
      </c>
      <c r="B11">
        <v>10</v>
      </c>
      <c r="C11" s="10">
        <v>9447</v>
      </c>
      <c r="D11" s="33">
        <f t="shared" si="0"/>
        <v>9.153452509769135</v>
      </c>
      <c r="E11" s="33">
        <f t="shared" si="1"/>
        <v>91.534525097691358</v>
      </c>
      <c r="F11">
        <f t="shared" si="2"/>
        <v>100</v>
      </c>
      <c r="G11" s="2">
        <f t="shared" si="3"/>
        <v>94470</v>
      </c>
      <c r="H11">
        <f t="shared" si="4"/>
        <v>1000</v>
      </c>
      <c r="I11" s="2">
        <f>C11*F11</f>
        <v>944700</v>
      </c>
      <c r="J11" s="2">
        <f t="shared" si="5"/>
        <v>100000000</v>
      </c>
      <c r="K11" s="2"/>
      <c r="L11" s="2"/>
      <c r="N11" t="s">
        <v>56</v>
      </c>
      <c r="O11" s="28">
        <f>(60*G62-B62*C62)/(60*F62-B62*B62)</f>
        <v>-11.102945262572938</v>
      </c>
    </row>
    <row r="12" spans="1:18">
      <c r="A12" s="9" t="s">
        <v>9</v>
      </c>
      <c r="B12">
        <v>11</v>
      </c>
      <c r="C12" s="10">
        <v>9205</v>
      </c>
      <c r="D12" s="33">
        <f t="shared" si="0"/>
        <v>9.1275020936671787</v>
      </c>
      <c r="E12" s="33">
        <f t="shared" si="1"/>
        <v>100.40252303033897</v>
      </c>
      <c r="F12">
        <f t="shared" si="2"/>
        <v>121</v>
      </c>
      <c r="G12" s="2">
        <f t="shared" si="3"/>
        <v>101255</v>
      </c>
      <c r="H12">
        <f t="shared" si="4"/>
        <v>1331</v>
      </c>
      <c r="I12" s="2">
        <f>C12*F12</f>
        <v>1113805</v>
      </c>
      <c r="J12" s="2">
        <f t="shared" si="5"/>
        <v>214358881</v>
      </c>
      <c r="K12" s="2"/>
      <c r="L12" s="2"/>
    </row>
    <row r="13" spans="1:18">
      <c r="A13" s="9" t="s">
        <v>10</v>
      </c>
      <c r="B13">
        <v>12</v>
      </c>
      <c r="C13" s="10">
        <v>9508</v>
      </c>
      <c r="D13" s="33">
        <f t="shared" si="0"/>
        <v>9.159888828480085</v>
      </c>
      <c r="E13" s="33">
        <f t="shared" si="1"/>
        <v>109.91866594176102</v>
      </c>
      <c r="F13">
        <f t="shared" si="2"/>
        <v>144</v>
      </c>
      <c r="G13" s="2">
        <f t="shared" si="3"/>
        <v>114096</v>
      </c>
      <c r="H13">
        <f t="shared" si="4"/>
        <v>1728</v>
      </c>
      <c r="I13" s="2">
        <f>C13*F13</f>
        <v>1369152</v>
      </c>
      <c r="J13" s="2">
        <f t="shared" si="5"/>
        <v>429981696</v>
      </c>
      <c r="K13" s="2"/>
      <c r="L13" s="2"/>
    </row>
    <row r="14" spans="1:18">
      <c r="A14" s="9" t="s">
        <v>28</v>
      </c>
      <c r="B14">
        <v>13</v>
      </c>
      <c r="C14" s="11">
        <v>8906</v>
      </c>
      <c r="D14" s="33">
        <f t="shared" si="0"/>
        <v>9.0944804858816468</v>
      </c>
      <c r="E14" s="33">
        <f t="shared" si="1"/>
        <v>118.22824631646141</v>
      </c>
      <c r="F14">
        <f t="shared" si="2"/>
        <v>169</v>
      </c>
      <c r="G14" s="2">
        <f t="shared" si="3"/>
        <v>115778</v>
      </c>
      <c r="H14">
        <f t="shared" si="4"/>
        <v>2197</v>
      </c>
      <c r="I14" s="2">
        <f>C14*F14</f>
        <v>1505114</v>
      </c>
      <c r="J14" s="2">
        <f t="shared" si="5"/>
        <v>815730721</v>
      </c>
      <c r="K14" s="2"/>
      <c r="L14" s="2"/>
    </row>
    <row r="15" spans="1:18">
      <c r="A15" s="9" t="s">
        <v>0</v>
      </c>
      <c r="B15">
        <v>14</v>
      </c>
      <c r="C15" s="11">
        <v>8525</v>
      </c>
      <c r="D15" s="33">
        <f t="shared" si="0"/>
        <v>9.0507583021517171</v>
      </c>
      <c r="E15" s="33">
        <f t="shared" si="1"/>
        <v>126.71061623012403</v>
      </c>
      <c r="F15">
        <f t="shared" si="2"/>
        <v>196</v>
      </c>
      <c r="G15" s="2">
        <f t="shared" si="3"/>
        <v>119350</v>
      </c>
      <c r="H15">
        <f t="shared" si="4"/>
        <v>2744</v>
      </c>
      <c r="I15" s="2">
        <f>C15*F15</f>
        <v>1670900</v>
      </c>
      <c r="J15" s="2">
        <f t="shared" si="5"/>
        <v>1475789056</v>
      </c>
      <c r="K15" s="2"/>
      <c r="L15" s="2"/>
    </row>
    <row r="16" spans="1:18">
      <c r="A16" s="9" t="s">
        <v>1</v>
      </c>
      <c r="B16">
        <v>15</v>
      </c>
      <c r="C16" s="11">
        <v>9405</v>
      </c>
      <c r="D16" s="33">
        <f t="shared" si="0"/>
        <v>9.1489967417351306</v>
      </c>
      <c r="E16" s="33">
        <f t="shared" si="1"/>
        <v>137.23495112602697</v>
      </c>
      <c r="F16">
        <f t="shared" si="2"/>
        <v>225</v>
      </c>
      <c r="G16" s="2">
        <f t="shared" si="3"/>
        <v>141075</v>
      </c>
      <c r="H16">
        <f t="shared" si="4"/>
        <v>3375</v>
      </c>
      <c r="I16" s="2">
        <f>C16*F16</f>
        <v>2116125</v>
      </c>
      <c r="J16" s="2">
        <f t="shared" si="5"/>
        <v>2562890625</v>
      </c>
      <c r="K16" s="2"/>
      <c r="L16" s="2"/>
    </row>
    <row r="17" spans="1:15">
      <c r="A17" s="9" t="s">
        <v>2</v>
      </c>
      <c r="B17">
        <v>16</v>
      </c>
      <c r="C17" s="11">
        <v>8799</v>
      </c>
      <c r="D17" s="33">
        <f t="shared" si="0"/>
        <v>9.0823933576455609</v>
      </c>
      <c r="E17" s="33">
        <f t="shared" si="1"/>
        <v>145.31829372232897</v>
      </c>
      <c r="F17">
        <f t="shared" si="2"/>
        <v>256</v>
      </c>
      <c r="G17" s="2">
        <f t="shared" si="3"/>
        <v>140784</v>
      </c>
      <c r="H17">
        <f t="shared" si="4"/>
        <v>4096</v>
      </c>
      <c r="I17" s="2">
        <f>C17*F17</f>
        <v>2252544</v>
      </c>
      <c r="J17" s="2">
        <f t="shared" si="5"/>
        <v>4294967296</v>
      </c>
      <c r="K17" s="2"/>
      <c r="L17" s="2"/>
    </row>
    <row r="18" spans="1:15">
      <c r="A18" s="9" t="s">
        <v>3</v>
      </c>
      <c r="B18">
        <v>17</v>
      </c>
      <c r="C18" s="11">
        <v>9248</v>
      </c>
      <c r="D18" s="33">
        <f t="shared" si="0"/>
        <v>9.1321625909121593</v>
      </c>
      <c r="E18" s="33">
        <f t="shared" si="1"/>
        <v>155.24676404550672</v>
      </c>
      <c r="F18">
        <f t="shared" si="2"/>
        <v>289</v>
      </c>
      <c r="G18" s="2">
        <f t="shared" si="3"/>
        <v>157216</v>
      </c>
      <c r="H18">
        <f t="shared" si="4"/>
        <v>4913</v>
      </c>
      <c r="I18" s="2">
        <f>C18*F18</f>
        <v>2672672</v>
      </c>
      <c r="J18" s="2">
        <f t="shared" si="5"/>
        <v>6975757441</v>
      </c>
      <c r="K18" s="2"/>
      <c r="L18" s="2"/>
    </row>
    <row r="19" spans="1:15" ht="18">
      <c r="A19" s="9" t="s">
        <v>4</v>
      </c>
      <c r="B19">
        <v>18</v>
      </c>
      <c r="C19" s="11">
        <v>9652</v>
      </c>
      <c r="D19" s="33">
        <f t="shared" si="0"/>
        <v>9.1749204267449223</v>
      </c>
      <c r="E19" s="33">
        <f t="shared" si="1"/>
        <v>165.14856768140859</v>
      </c>
      <c r="F19">
        <f t="shared" si="2"/>
        <v>324</v>
      </c>
      <c r="G19" s="2">
        <f t="shared" si="3"/>
        <v>173736</v>
      </c>
      <c r="H19">
        <f t="shared" si="4"/>
        <v>5832</v>
      </c>
      <c r="I19" s="2">
        <f>C19*F19</f>
        <v>3127248</v>
      </c>
      <c r="J19" s="2">
        <f t="shared" si="5"/>
        <v>11019960576</v>
      </c>
      <c r="K19" s="2"/>
      <c r="L19" s="2"/>
      <c r="N19" t="s">
        <v>57</v>
      </c>
      <c r="O19" s="28">
        <f>C62/60-O11*(B62/60)</f>
        <v>9522.1898305084742</v>
      </c>
    </row>
    <row r="20" spans="1:15">
      <c r="A20" s="9" t="s">
        <v>5</v>
      </c>
      <c r="B20">
        <v>19</v>
      </c>
      <c r="C20" s="11">
        <v>9945</v>
      </c>
      <c r="D20" s="33">
        <f t="shared" si="0"/>
        <v>9.204825191288073</v>
      </c>
      <c r="E20" s="33">
        <f t="shared" si="1"/>
        <v>174.89167863447338</v>
      </c>
      <c r="F20">
        <f t="shared" si="2"/>
        <v>361</v>
      </c>
      <c r="G20" s="2">
        <f t="shared" si="3"/>
        <v>188955</v>
      </c>
      <c r="H20">
        <f t="shared" si="4"/>
        <v>6859</v>
      </c>
      <c r="I20" s="2">
        <f>C20*F20</f>
        <v>3590145</v>
      </c>
      <c r="J20" s="2">
        <f t="shared" si="5"/>
        <v>16983563041</v>
      </c>
      <c r="K20" s="2"/>
      <c r="L20" s="2"/>
    </row>
    <row r="21" spans="1:15">
      <c r="A21" s="9" t="s">
        <v>6</v>
      </c>
      <c r="B21">
        <v>20</v>
      </c>
      <c r="C21" s="11">
        <v>9662</v>
      </c>
      <c r="D21" s="33">
        <f t="shared" si="0"/>
        <v>9.1759559451143513</v>
      </c>
      <c r="E21" s="33">
        <f t="shared" si="1"/>
        <v>183.51911890228703</v>
      </c>
      <c r="F21">
        <f t="shared" si="2"/>
        <v>400</v>
      </c>
      <c r="G21" s="2">
        <f t="shared" si="3"/>
        <v>193240</v>
      </c>
      <c r="H21">
        <f t="shared" si="4"/>
        <v>8000</v>
      </c>
      <c r="I21" s="2">
        <f>C21*F21</f>
        <v>3864800</v>
      </c>
      <c r="J21" s="2">
        <f t="shared" si="5"/>
        <v>25600000000</v>
      </c>
      <c r="K21" s="2"/>
      <c r="L21" s="2"/>
    </row>
    <row r="22" spans="1:15">
      <c r="A22" s="9" t="s">
        <v>7</v>
      </c>
      <c r="B22">
        <v>21</v>
      </c>
      <c r="C22" s="11">
        <v>9346</v>
      </c>
      <c r="D22" s="33">
        <f t="shared" si="0"/>
        <v>9.1427037232603716</v>
      </c>
      <c r="E22" s="33">
        <f t="shared" si="1"/>
        <v>191.9967781884678</v>
      </c>
      <c r="F22">
        <f t="shared" si="2"/>
        <v>441</v>
      </c>
      <c r="G22" s="2">
        <f t="shared" si="3"/>
        <v>196266</v>
      </c>
      <c r="H22">
        <f t="shared" si="4"/>
        <v>9261</v>
      </c>
      <c r="I22" s="2">
        <f>C22*F22</f>
        <v>4121586</v>
      </c>
      <c r="J22" s="2">
        <f t="shared" si="5"/>
        <v>37822859361</v>
      </c>
      <c r="K22" s="2"/>
      <c r="L22" s="2"/>
    </row>
    <row r="23" spans="1:15">
      <c r="A23" s="9" t="s">
        <v>8</v>
      </c>
      <c r="B23">
        <v>22</v>
      </c>
      <c r="C23" s="11">
        <v>8843</v>
      </c>
      <c r="D23" s="33">
        <f t="shared" si="0"/>
        <v>9.0873814645757349</v>
      </c>
      <c r="E23" s="33">
        <f t="shared" si="1"/>
        <v>199.92239222066615</v>
      </c>
      <c r="F23">
        <f t="shared" si="2"/>
        <v>484</v>
      </c>
      <c r="G23" s="2">
        <f t="shared" si="3"/>
        <v>194546</v>
      </c>
      <c r="H23">
        <f t="shared" si="4"/>
        <v>10648</v>
      </c>
      <c r="I23" s="2">
        <f>C23*F23</f>
        <v>4280012</v>
      </c>
      <c r="J23" s="2">
        <f t="shared" si="5"/>
        <v>54875873536</v>
      </c>
      <c r="K23" s="2"/>
      <c r="L23" s="2"/>
    </row>
    <row r="24" spans="1:15">
      <c r="A24" s="9" t="s">
        <v>9</v>
      </c>
      <c r="B24">
        <v>23</v>
      </c>
      <c r="C24" s="11">
        <v>8044</v>
      </c>
      <c r="D24" s="33">
        <f t="shared" si="0"/>
        <v>8.9926817508925421</v>
      </c>
      <c r="E24" s="33">
        <f t="shared" si="1"/>
        <v>206.83168027052847</v>
      </c>
      <c r="F24">
        <f t="shared" si="2"/>
        <v>529</v>
      </c>
      <c r="G24" s="2">
        <f t="shared" si="3"/>
        <v>185012</v>
      </c>
      <c r="H24">
        <f t="shared" si="4"/>
        <v>12167</v>
      </c>
      <c r="I24" s="2">
        <f>C24*F24</f>
        <v>4255276</v>
      </c>
      <c r="J24" s="2">
        <f t="shared" si="5"/>
        <v>78310985281</v>
      </c>
      <c r="K24" s="2"/>
      <c r="L24" s="2"/>
    </row>
    <row r="25" spans="1:15">
      <c r="A25" s="9" t="s">
        <v>10</v>
      </c>
      <c r="B25">
        <v>24</v>
      </c>
      <c r="C25" s="11">
        <v>8298</v>
      </c>
      <c r="D25" s="33">
        <f t="shared" si="0"/>
        <v>9.0237698008928131</v>
      </c>
      <c r="E25" s="33">
        <f t="shared" si="1"/>
        <v>216.5704752214275</v>
      </c>
      <c r="F25">
        <f t="shared" si="2"/>
        <v>576</v>
      </c>
      <c r="G25" s="2">
        <f t="shared" si="3"/>
        <v>199152</v>
      </c>
      <c r="H25">
        <f t="shared" si="4"/>
        <v>13824</v>
      </c>
      <c r="I25" s="2">
        <f>C25*F25</f>
        <v>4779648</v>
      </c>
      <c r="J25" s="2">
        <f t="shared" si="5"/>
        <v>110075314176</v>
      </c>
      <c r="K25" s="2"/>
      <c r="L25" s="2"/>
    </row>
    <row r="26" spans="1:15">
      <c r="A26" s="12" t="s">
        <v>29</v>
      </c>
      <c r="B26">
        <v>25</v>
      </c>
      <c r="C26" s="13">
        <v>8687</v>
      </c>
      <c r="D26" s="33">
        <f t="shared" si="0"/>
        <v>9.0695829342599197</v>
      </c>
      <c r="E26" s="33">
        <f t="shared" si="1"/>
        <v>226.739573356498</v>
      </c>
      <c r="F26">
        <f t="shared" si="2"/>
        <v>625</v>
      </c>
      <c r="G26" s="2">
        <f t="shared" si="3"/>
        <v>217175</v>
      </c>
      <c r="H26">
        <f t="shared" si="4"/>
        <v>15625</v>
      </c>
      <c r="I26" s="2">
        <f>C26*F26</f>
        <v>5429375</v>
      </c>
      <c r="J26" s="2">
        <f t="shared" si="5"/>
        <v>152587890625</v>
      </c>
      <c r="K26" s="2"/>
      <c r="L26" s="2"/>
    </row>
    <row r="27" spans="1:15" ht="15.75">
      <c r="A27" s="9" t="s">
        <v>0</v>
      </c>
      <c r="B27">
        <v>26</v>
      </c>
      <c r="C27" s="13">
        <v>8538</v>
      </c>
      <c r="D27" s="33">
        <f t="shared" si="0"/>
        <v>9.0522820673179076</v>
      </c>
      <c r="E27" s="33">
        <f t="shared" si="1"/>
        <v>235.35933375026559</v>
      </c>
      <c r="F27">
        <f t="shared" si="2"/>
        <v>676</v>
      </c>
      <c r="G27" s="2">
        <f t="shared" si="3"/>
        <v>221988</v>
      </c>
      <c r="H27">
        <f t="shared" si="4"/>
        <v>17576</v>
      </c>
      <c r="I27" s="2">
        <f>C27*F27</f>
        <v>5771688</v>
      </c>
      <c r="J27" s="2">
        <f t="shared" si="5"/>
        <v>208827064576</v>
      </c>
      <c r="K27" s="2"/>
      <c r="L27" s="2"/>
      <c r="N27" s="30" t="s">
        <v>58</v>
      </c>
    </row>
    <row r="28" spans="1:15">
      <c r="A28" s="9" t="s">
        <v>1</v>
      </c>
      <c r="B28">
        <v>27</v>
      </c>
      <c r="C28" s="13">
        <v>9117</v>
      </c>
      <c r="D28" s="33">
        <f t="shared" si="0"/>
        <v>9.1178960815849024</v>
      </c>
      <c r="E28" s="33">
        <f t="shared" si="1"/>
        <v>246.18319420279238</v>
      </c>
      <c r="F28">
        <f t="shared" si="2"/>
        <v>729</v>
      </c>
      <c r="G28" s="2">
        <f t="shared" si="3"/>
        <v>246159</v>
      </c>
      <c r="H28">
        <f t="shared" si="4"/>
        <v>19683</v>
      </c>
      <c r="I28" s="2">
        <f>C28*F28</f>
        <v>6646293</v>
      </c>
      <c r="J28" s="2">
        <f t="shared" si="5"/>
        <v>282429536481</v>
      </c>
      <c r="K28" s="2"/>
      <c r="L28" s="2"/>
    </row>
    <row r="29" spans="1:15" ht="18.75">
      <c r="A29" s="9" t="s">
        <v>2</v>
      </c>
      <c r="B29">
        <v>28</v>
      </c>
      <c r="C29" s="13">
        <v>8940</v>
      </c>
      <c r="D29" s="33">
        <f t="shared" si="0"/>
        <v>9.0982908681675596</v>
      </c>
      <c r="E29" s="33">
        <f t="shared" si="1"/>
        <v>254.75214430869167</v>
      </c>
      <c r="F29">
        <f t="shared" si="2"/>
        <v>784</v>
      </c>
      <c r="G29" s="2">
        <f t="shared" si="3"/>
        <v>250320</v>
      </c>
      <c r="H29">
        <f t="shared" si="4"/>
        <v>21952</v>
      </c>
      <c r="I29" s="2">
        <f>C29*F29</f>
        <v>7008960</v>
      </c>
      <c r="J29" s="2">
        <f t="shared" si="5"/>
        <v>377801998336</v>
      </c>
      <c r="K29" s="2"/>
      <c r="L29" s="2"/>
      <c r="N29" t="s">
        <v>59</v>
      </c>
    </row>
    <row r="30" spans="1:15">
      <c r="A30" s="9" t="s">
        <v>3</v>
      </c>
      <c r="B30">
        <v>29</v>
      </c>
      <c r="C30" s="13">
        <v>9282</v>
      </c>
      <c r="D30" s="33">
        <f t="shared" si="0"/>
        <v>9.1358323198011213</v>
      </c>
      <c r="E30" s="33">
        <f t="shared" si="1"/>
        <v>264.93913727423251</v>
      </c>
      <c r="F30">
        <f t="shared" si="2"/>
        <v>841</v>
      </c>
      <c r="G30" s="2">
        <f t="shared" si="3"/>
        <v>269178</v>
      </c>
      <c r="H30">
        <f t="shared" si="4"/>
        <v>24389</v>
      </c>
      <c r="I30" s="2">
        <f>C30*F30</f>
        <v>7806162</v>
      </c>
      <c r="J30" s="2">
        <f t="shared" si="5"/>
        <v>500246412961</v>
      </c>
      <c r="K30" s="2"/>
      <c r="L30" s="2"/>
    </row>
    <row r="31" spans="1:15">
      <c r="A31" s="9" t="s">
        <v>4</v>
      </c>
      <c r="B31">
        <v>30</v>
      </c>
      <c r="C31" s="13">
        <v>9074</v>
      </c>
      <c r="D31" s="33">
        <f t="shared" si="0"/>
        <v>9.1131684602239087</v>
      </c>
      <c r="E31" s="33">
        <f t="shared" si="1"/>
        <v>273.39505380671727</v>
      </c>
      <c r="F31">
        <f t="shared" si="2"/>
        <v>900</v>
      </c>
      <c r="G31" s="2">
        <f t="shared" si="3"/>
        <v>272220</v>
      </c>
      <c r="H31">
        <f t="shared" si="4"/>
        <v>27000</v>
      </c>
      <c r="I31" s="2">
        <f>C31*F31</f>
        <v>8166600</v>
      </c>
      <c r="J31" s="2">
        <f t="shared" si="5"/>
        <v>656100000000</v>
      </c>
      <c r="K31" s="2"/>
      <c r="L31" s="2"/>
    </row>
    <row r="32" spans="1:15">
      <c r="A32" s="9" t="s">
        <v>5</v>
      </c>
      <c r="B32">
        <v>31</v>
      </c>
      <c r="C32" s="13">
        <v>9698</v>
      </c>
      <c r="D32" s="33">
        <f t="shared" si="0"/>
        <v>9.1796749576652967</v>
      </c>
      <c r="E32" s="33">
        <f t="shared" si="1"/>
        <v>284.56992368762423</v>
      </c>
      <c r="F32">
        <f t="shared" si="2"/>
        <v>961</v>
      </c>
      <c r="G32" s="2">
        <f t="shared" si="3"/>
        <v>300638</v>
      </c>
      <c r="H32">
        <f t="shared" si="4"/>
        <v>29791</v>
      </c>
      <c r="I32" s="2">
        <f>C32*F32</f>
        <v>9319778</v>
      </c>
      <c r="J32" s="2">
        <f t="shared" si="5"/>
        <v>852891037441</v>
      </c>
      <c r="K32" s="2"/>
      <c r="L32" s="2"/>
    </row>
    <row r="33" spans="1:15">
      <c r="A33" s="9" t="s">
        <v>6</v>
      </c>
      <c r="B33">
        <v>32</v>
      </c>
      <c r="C33" s="13">
        <v>9640</v>
      </c>
      <c r="D33" s="33">
        <f t="shared" si="0"/>
        <v>9.1736763876045906</v>
      </c>
      <c r="E33" s="33">
        <f t="shared" si="1"/>
        <v>293.5576444033469</v>
      </c>
      <c r="F33">
        <f t="shared" si="2"/>
        <v>1024</v>
      </c>
      <c r="G33" s="2">
        <f t="shared" si="3"/>
        <v>308480</v>
      </c>
      <c r="H33">
        <f t="shared" si="4"/>
        <v>32768</v>
      </c>
      <c r="I33" s="2">
        <f>C33*F33</f>
        <v>9871360</v>
      </c>
      <c r="J33" s="2">
        <f t="shared" si="5"/>
        <v>1099511627776</v>
      </c>
      <c r="K33" s="2"/>
      <c r="L33" s="2"/>
      <c r="O33" s="31"/>
    </row>
    <row r="34" spans="1:15">
      <c r="A34" s="9" t="s">
        <v>7</v>
      </c>
      <c r="B34">
        <v>33</v>
      </c>
      <c r="C34" s="13">
        <v>9072</v>
      </c>
      <c r="D34" s="33">
        <f t="shared" si="0"/>
        <v>9.1129480259675333</v>
      </c>
      <c r="E34" s="33">
        <f t="shared" si="1"/>
        <v>300.72728485692858</v>
      </c>
      <c r="F34">
        <f t="shared" si="2"/>
        <v>1089</v>
      </c>
      <c r="G34" s="2">
        <f t="shared" si="3"/>
        <v>299376</v>
      </c>
      <c r="H34">
        <f t="shared" si="4"/>
        <v>35937</v>
      </c>
      <c r="I34" s="2">
        <f>C34*F34</f>
        <v>9879408</v>
      </c>
      <c r="J34" s="2">
        <f t="shared" si="5"/>
        <v>1406408618241</v>
      </c>
      <c r="K34" s="2"/>
      <c r="L34" s="2"/>
      <c r="O34" s="31"/>
    </row>
    <row r="35" spans="1:15">
      <c r="A35" s="9" t="s">
        <v>8</v>
      </c>
      <c r="B35">
        <v>34</v>
      </c>
      <c r="C35" s="13">
        <v>9236</v>
      </c>
      <c r="D35" s="33">
        <f t="shared" si="0"/>
        <v>9.1308641704743856</v>
      </c>
      <c r="E35" s="33">
        <f t="shared" si="1"/>
        <v>310.4493817961291</v>
      </c>
      <c r="F35">
        <f t="shared" si="2"/>
        <v>1156</v>
      </c>
      <c r="G35" s="2">
        <f t="shared" si="3"/>
        <v>314024</v>
      </c>
      <c r="H35">
        <f t="shared" si="4"/>
        <v>39304</v>
      </c>
      <c r="I35" s="2">
        <f>C35*F35</f>
        <v>10676816</v>
      </c>
      <c r="J35" s="2">
        <f t="shared" si="5"/>
        <v>1785793904896</v>
      </c>
      <c r="K35" s="2"/>
      <c r="L35" s="2"/>
      <c r="O35" s="31"/>
    </row>
    <row r="36" spans="1:15">
      <c r="A36" s="9" t="s">
        <v>9</v>
      </c>
      <c r="B36">
        <v>35</v>
      </c>
      <c r="C36" s="13">
        <v>8734</v>
      </c>
      <c r="D36" s="33">
        <f t="shared" si="0"/>
        <v>9.0749787340455068</v>
      </c>
      <c r="E36" s="33">
        <f t="shared" si="1"/>
        <v>317.62425569159274</v>
      </c>
      <c r="F36">
        <f t="shared" si="2"/>
        <v>1225</v>
      </c>
      <c r="G36" s="2">
        <f t="shared" si="3"/>
        <v>305690</v>
      </c>
      <c r="H36">
        <f t="shared" si="4"/>
        <v>42875</v>
      </c>
      <c r="I36" s="2">
        <f>C36*F36</f>
        <v>10699150</v>
      </c>
      <c r="J36" s="2">
        <f t="shared" si="5"/>
        <v>2251875390625</v>
      </c>
      <c r="K36" s="2"/>
      <c r="L36" s="2"/>
      <c r="O36" s="28"/>
    </row>
    <row r="37" spans="1:15">
      <c r="A37" s="9" t="s">
        <v>10</v>
      </c>
      <c r="B37">
        <v>36</v>
      </c>
      <c r="C37" s="13">
        <v>8558</v>
      </c>
      <c r="D37" s="33">
        <f t="shared" si="0"/>
        <v>9.0546217969767628</v>
      </c>
      <c r="E37" s="33">
        <f t="shared" si="1"/>
        <v>325.96638469116346</v>
      </c>
      <c r="F37">
        <f t="shared" si="2"/>
        <v>1296</v>
      </c>
      <c r="G37" s="2">
        <f t="shared" si="3"/>
        <v>308088</v>
      </c>
      <c r="H37">
        <f t="shared" si="4"/>
        <v>46656</v>
      </c>
      <c r="I37" s="2">
        <f>C37*F37</f>
        <v>11091168</v>
      </c>
      <c r="J37" s="2">
        <f t="shared" si="5"/>
        <v>2821109907456</v>
      </c>
      <c r="K37" s="2"/>
      <c r="L37" s="2"/>
      <c r="O37" s="28"/>
    </row>
    <row r="38" spans="1:15" ht="18">
      <c r="A38" s="12" t="s">
        <v>30</v>
      </c>
      <c r="B38">
        <v>37</v>
      </c>
      <c r="C38" s="14">
        <v>8937</v>
      </c>
      <c r="D38" s="33">
        <f t="shared" si="0"/>
        <v>9.097955241381392</v>
      </c>
      <c r="E38" s="33">
        <f t="shared" si="1"/>
        <v>336.62434393111153</v>
      </c>
      <c r="F38">
        <f t="shared" si="2"/>
        <v>1369</v>
      </c>
      <c r="G38" s="2">
        <f t="shared" si="3"/>
        <v>330669</v>
      </c>
      <c r="H38">
        <f t="shared" si="4"/>
        <v>50653</v>
      </c>
      <c r="I38" s="2">
        <f>C38*F38</f>
        <v>12234753</v>
      </c>
      <c r="J38" s="2">
        <f t="shared" si="5"/>
        <v>3512479453921</v>
      </c>
      <c r="K38" s="2"/>
      <c r="L38" s="2"/>
      <c r="N38" t="s">
        <v>60</v>
      </c>
      <c r="O38" s="32">
        <f>O60</f>
        <v>0</v>
      </c>
    </row>
    <row r="39" spans="1:15">
      <c r="A39" s="9" t="s">
        <v>0</v>
      </c>
      <c r="B39">
        <v>38</v>
      </c>
      <c r="C39" s="14">
        <v>7872</v>
      </c>
      <c r="D39" s="33">
        <f t="shared" si="0"/>
        <v>8.9710674387320886</v>
      </c>
      <c r="E39" s="33">
        <f t="shared" si="1"/>
        <v>340.90056267181939</v>
      </c>
      <c r="F39">
        <f t="shared" si="2"/>
        <v>1444</v>
      </c>
      <c r="G39" s="2">
        <f t="shared" si="3"/>
        <v>299136</v>
      </c>
      <c r="H39">
        <f t="shared" si="4"/>
        <v>54872</v>
      </c>
      <c r="I39" s="2">
        <f>C39*F39</f>
        <v>11367168</v>
      </c>
      <c r="J39" s="2">
        <f t="shared" si="5"/>
        <v>4347792138496</v>
      </c>
      <c r="K39" s="2"/>
      <c r="L39" s="2"/>
    </row>
    <row r="40" spans="1:15">
      <c r="A40" s="9" t="s">
        <v>1</v>
      </c>
      <c r="B40">
        <v>39</v>
      </c>
      <c r="C40" s="14">
        <v>8865</v>
      </c>
      <c r="D40" s="33">
        <f t="shared" si="0"/>
        <v>9.089866218508309</v>
      </c>
      <c r="E40" s="33">
        <f t="shared" si="1"/>
        <v>354.50478252182404</v>
      </c>
      <c r="F40">
        <f t="shared" si="2"/>
        <v>1521</v>
      </c>
      <c r="G40" s="2">
        <f t="shared" si="3"/>
        <v>345735</v>
      </c>
      <c r="H40">
        <f t="shared" si="4"/>
        <v>59319</v>
      </c>
      <c r="I40" s="2">
        <f>C40*F40</f>
        <v>13483665</v>
      </c>
      <c r="J40" s="2">
        <f t="shared" si="5"/>
        <v>5352009260481</v>
      </c>
      <c r="K40" s="2"/>
      <c r="L40" s="2"/>
    </row>
    <row r="41" spans="1:15">
      <c r="A41" s="9" t="s">
        <v>2</v>
      </c>
      <c r="B41">
        <v>40</v>
      </c>
      <c r="C41" s="13">
        <v>8462</v>
      </c>
      <c r="D41" s="33">
        <f t="shared" si="0"/>
        <v>9.0433408312800125</v>
      </c>
      <c r="E41" s="33">
        <f t="shared" si="1"/>
        <v>361.7336332512005</v>
      </c>
      <c r="F41">
        <f t="shared" si="2"/>
        <v>1600</v>
      </c>
      <c r="G41" s="2">
        <f t="shared" si="3"/>
        <v>338480</v>
      </c>
      <c r="H41">
        <f t="shared" si="4"/>
        <v>64000</v>
      </c>
      <c r="I41" s="2">
        <f>C41*F41</f>
        <v>13539200</v>
      </c>
      <c r="J41" s="2">
        <f t="shared" si="5"/>
        <v>6553600000000</v>
      </c>
      <c r="K41" s="2"/>
      <c r="L41" s="2"/>
    </row>
    <row r="42" spans="1:15">
      <c r="A42" s="9" t="s">
        <v>3</v>
      </c>
      <c r="B42">
        <v>41</v>
      </c>
      <c r="C42" s="13">
        <v>9261</v>
      </c>
      <c r="D42" s="33">
        <f t="shared" si="0"/>
        <v>9.1335673131702695</v>
      </c>
      <c r="E42" s="33">
        <f t="shared" si="1"/>
        <v>374.47625983998103</v>
      </c>
      <c r="F42">
        <f t="shared" si="2"/>
        <v>1681</v>
      </c>
      <c r="G42" s="2">
        <f t="shared" si="3"/>
        <v>379701</v>
      </c>
      <c r="H42">
        <f t="shared" si="4"/>
        <v>68921</v>
      </c>
      <c r="I42" s="2">
        <f>C42*F42</f>
        <v>15567741</v>
      </c>
      <c r="J42" s="2">
        <f t="shared" si="5"/>
        <v>7984925229121</v>
      </c>
      <c r="K42" s="2"/>
      <c r="L42" s="2"/>
      <c r="N42" t="s">
        <v>63</v>
      </c>
      <c r="O42">
        <f>(60*E62-B62*D62)/(60*F62-B62*B62)</f>
        <v>-1.2004848631005968E-3</v>
      </c>
    </row>
    <row r="43" spans="1:15">
      <c r="A43" s="9" t="s">
        <v>4</v>
      </c>
      <c r="B43">
        <v>42</v>
      </c>
      <c r="C43" s="13">
        <v>9064</v>
      </c>
      <c r="D43" s="33">
        <f t="shared" si="0"/>
        <v>9.1120658027078427</v>
      </c>
      <c r="E43" s="33">
        <f t="shared" si="1"/>
        <v>382.7067637137294</v>
      </c>
      <c r="F43">
        <f t="shared" si="2"/>
        <v>1764</v>
      </c>
      <c r="G43" s="2">
        <f t="shared" si="3"/>
        <v>380688</v>
      </c>
      <c r="H43">
        <f t="shared" si="4"/>
        <v>74088</v>
      </c>
      <c r="I43" s="2">
        <f>C43*F43</f>
        <v>15988896</v>
      </c>
      <c r="J43" s="2">
        <f t="shared" si="5"/>
        <v>9682651996416</v>
      </c>
      <c r="K43" s="2"/>
      <c r="L43" s="2"/>
    </row>
    <row r="44" spans="1:15">
      <c r="A44" s="9" t="s">
        <v>5</v>
      </c>
      <c r="B44">
        <v>43</v>
      </c>
      <c r="C44" s="13">
        <v>10053</v>
      </c>
      <c r="D44" s="33">
        <f t="shared" si="0"/>
        <v>9.2156263764054209</v>
      </c>
      <c r="E44" s="33">
        <f t="shared" si="1"/>
        <v>396.27193418543311</v>
      </c>
      <c r="F44">
        <f t="shared" si="2"/>
        <v>1849</v>
      </c>
      <c r="G44" s="2">
        <f t="shared" si="3"/>
        <v>432279</v>
      </c>
      <c r="H44">
        <f t="shared" si="4"/>
        <v>79507</v>
      </c>
      <c r="I44" s="2">
        <f>C44*F44</f>
        <v>18587997</v>
      </c>
      <c r="J44" s="2">
        <f t="shared" si="5"/>
        <v>11688200277601</v>
      </c>
      <c r="K44" s="2"/>
      <c r="L44" s="2"/>
    </row>
    <row r="45" spans="1:15">
      <c r="A45" s="9" t="s">
        <v>6</v>
      </c>
      <c r="B45">
        <v>44</v>
      </c>
      <c r="C45" s="13">
        <v>9491</v>
      </c>
      <c r="D45" s="33">
        <f t="shared" si="0"/>
        <v>9.1580992601304914</v>
      </c>
      <c r="E45" s="33">
        <f t="shared" si="1"/>
        <v>402.95636744574165</v>
      </c>
      <c r="F45">
        <f t="shared" si="2"/>
        <v>1936</v>
      </c>
      <c r="G45" s="2">
        <f t="shared" si="3"/>
        <v>417604</v>
      </c>
      <c r="H45">
        <f t="shared" si="4"/>
        <v>85184</v>
      </c>
      <c r="I45" s="2">
        <f>C45*F45</f>
        <v>18374576</v>
      </c>
      <c r="J45" s="2">
        <f t="shared" si="5"/>
        <v>14048223625216</v>
      </c>
      <c r="K45" s="2"/>
      <c r="L45" s="2"/>
      <c r="N45" t="s">
        <v>70</v>
      </c>
      <c r="O45">
        <f>(D62/60)-O42*(B62/60)</f>
        <v>9.1597410879538632</v>
      </c>
    </row>
    <row r="46" spans="1:15">
      <c r="A46" s="9" t="s">
        <v>7</v>
      </c>
      <c r="B46">
        <v>45</v>
      </c>
      <c r="C46" s="13">
        <v>9242</v>
      </c>
      <c r="D46" s="33">
        <f t="shared" si="0"/>
        <v>9.1315135914302115</v>
      </c>
      <c r="E46" s="33">
        <f t="shared" si="1"/>
        <v>410.91811161435953</v>
      </c>
      <c r="F46">
        <f t="shared" si="2"/>
        <v>2025</v>
      </c>
      <c r="G46" s="2">
        <f t="shared" si="3"/>
        <v>415890</v>
      </c>
      <c r="H46">
        <f t="shared" si="4"/>
        <v>91125</v>
      </c>
      <c r="I46" s="2">
        <f>C46*F46</f>
        <v>18715050</v>
      </c>
      <c r="J46" s="2">
        <f t="shared" si="5"/>
        <v>16815125390625</v>
      </c>
      <c r="K46" s="2"/>
      <c r="L46" s="2"/>
      <c r="O46">
        <f>(D63/60)-O43*(B63/60)</f>
        <v>0</v>
      </c>
    </row>
    <row r="47" spans="1:15">
      <c r="A47" s="9" t="s">
        <v>8</v>
      </c>
      <c r="B47">
        <v>46</v>
      </c>
      <c r="C47" s="13">
        <v>8796</v>
      </c>
      <c r="D47" s="33">
        <f t="shared" si="0"/>
        <v>9.0820523516746512</v>
      </c>
      <c r="E47" s="33">
        <f t="shared" si="1"/>
        <v>417.77440817703393</v>
      </c>
      <c r="F47">
        <f t="shared" si="2"/>
        <v>2116</v>
      </c>
      <c r="G47" s="2">
        <f t="shared" si="3"/>
        <v>404616</v>
      </c>
      <c r="H47">
        <f t="shared" si="4"/>
        <v>97336</v>
      </c>
      <c r="I47" s="2">
        <f>C47*F47</f>
        <v>18612336</v>
      </c>
      <c r="J47" s="2">
        <f t="shared" si="5"/>
        <v>20047612231936</v>
      </c>
      <c r="K47" s="2"/>
      <c r="L47" s="2"/>
    </row>
    <row r="48" spans="1:15">
      <c r="A48" s="9" t="s">
        <v>9</v>
      </c>
      <c r="B48">
        <v>47</v>
      </c>
      <c r="C48" s="13">
        <v>8310</v>
      </c>
      <c r="D48" s="33">
        <f t="shared" si="0"/>
        <v>9.0252148878494936</v>
      </c>
      <c r="E48" s="33">
        <f t="shared" si="1"/>
        <v>424.18509972892622</v>
      </c>
      <c r="F48">
        <f t="shared" si="2"/>
        <v>2209</v>
      </c>
      <c r="G48" s="2">
        <f t="shared" si="3"/>
        <v>390570</v>
      </c>
      <c r="H48">
        <f t="shared" si="4"/>
        <v>103823</v>
      </c>
      <c r="I48" s="2">
        <f>C48*F48</f>
        <v>18356790</v>
      </c>
      <c r="J48" s="2">
        <f t="shared" si="5"/>
        <v>23811286661761</v>
      </c>
      <c r="K48" s="2"/>
      <c r="L48" s="2"/>
    </row>
    <row r="49" spans="1:12">
      <c r="A49" s="9" t="s">
        <v>10</v>
      </c>
      <c r="B49">
        <v>48</v>
      </c>
      <c r="C49" s="13">
        <v>8398</v>
      </c>
      <c r="D49" s="33">
        <f t="shared" si="0"/>
        <v>9.035748861244139</v>
      </c>
      <c r="E49" s="33">
        <f t="shared" si="1"/>
        <v>433.7159453397187</v>
      </c>
      <c r="F49">
        <f t="shared" si="2"/>
        <v>2304</v>
      </c>
      <c r="G49" s="2">
        <f t="shared" si="3"/>
        <v>403104</v>
      </c>
      <c r="H49">
        <f t="shared" si="4"/>
        <v>110592</v>
      </c>
      <c r="I49" s="2">
        <f>C49*F49</f>
        <v>19348992</v>
      </c>
      <c r="J49" s="2">
        <f t="shared" si="5"/>
        <v>28179280429056</v>
      </c>
      <c r="K49" s="2"/>
      <c r="L49" s="2"/>
    </row>
    <row r="50" spans="1:12">
      <c r="A50" s="12" t="s">
        <v>11</v>
      </c>
      <c r="B50">
        <v>49</v>
      </c>
      <c r="C50" s="14">
        <v>9043</v>
      </c>
      <c r="D50" s="33">
        <f t="shared" si="0"/>
        <v>9.1097462567404808</v>
      </c>
      <c r="E50" s="33">
        <f t="shared" si="1"/>
        <v>446.37756658028354</v>
      </c>
      <c r="F50">
        <f t="shared" si="2"/>
        <v>2401</v>
      </c>
      <c r="G50" s="2">
        <f t="shared" si="3"/>
        <v>443107</v>
      </c>
      <c r="H50">
        <f t="shared" si="4"/>
        <v>117649</v>
      </c>
      <c r="I50" s="2">
        <f>C50*F50</f>
        <v>21712243</v>
      </c>
      <c r="J50" s="2">
        <f t="shared" si="5"/>
        <v>33232930569601</v>
      </c>
      <c r="K50" s="2"/>
      <c r="L50" s="2"/>
    </row>
    <row r="51" spans="1:12">
      <c r="A51" s="9" t="s">
        <v>12</v>
      </c>
      <c r="B51">
        <v>50</v>
      </c>
      <c r="C51" s="14">
        <v>8132</v>
      </c>
      <c r="D51" s="33">
        <f t="shared" si="0"/>
        <v>9.0035621747482377</v>
      </c>
      <c r="E51" s="33">
        <f t="shared" si="1"/>
        <v>450.17810873741189</v>
      </c>
      <c r="F51">
        <f t="shared" si="2"/>
        <v>2500</v>
      </c>
      <c r="G51" s="2">
        <f t="shared" si="3"/>
        <v>406600</v>
      </c>
      <c r="H51">
        <f t="shared" si="4"/>
        <v>125000</v>
      </c>
      <c r="I51" s="2">
        <f>C51*F51</f>
        <v>20330000</v>
      </c>
      <c r="J51" s="2">
        <f t="shared" si="5"/>
        <v>39062500000000</v>
      </c>
      <c r="K51" s="2"/>
      <c r="L51" s="2"/>
    </row>
    <row r="52" spans="1:12">
      <c r="A52" s="9" t="s">
        <v>13</v>
      </c>
      <c r="B52">
        <v>51</v>
      </c>
      <c r="C52" s="14">
        <v>9135</v>
      </c>
      <c r="D52" s="33">
        <f t="shared" si="0"/>
        <v>9.1198684688121077</v>
      </c>
      <c r="E52" s="33">
        <f t="shared" si="1"/>
        <v>465.11329190941751</v>
      </c>
      <c r="F52">
        <f t="shared" si="2"/>
        <v>2601</v>
      </c>
      <c r="G52" s="2">
        <f t="shared" si="3"/>
        <v>465885</v>
      </c>
      <c r="H52">
        <f t="shared" si="4"/>
        <v>132651</v>
      </c>
      <c r="I52" s="2">
        <f>C52*F52</f>
        <v>23760135</v>
      </c>
      <c r="J52" s="2">
        <f t="shared" si="5"/>
        <v>45767944570401</v>
      </c>
      <c r="K52" s="2"/>
      <c r="L52" s="2"/>
    </row>
    <row r="53" spans="1:12">
      <c r="A53" s="9" t="s">
        <v>14</v>
      </c>
      <c r="B53">
        <v>52</v>
      </c>
      <c r="C53" s="14">
        <v>8968</v>
      </c>
      <c r="D53" s="33">
        <f t="shared" si="0"/>
        <v>9.1014179647519953</v>
      </c>
      <c r="E53" s="33">
        <f t="shared" si="1"/>
        <v>473.27373416710373</v>
      </c>
      <c r="F53">
        <f t="shared" si="2"/>
        <v>2704</v>
      </c>
      <c r="G53" s="2">
        <f t="shared" si="3"/>
        <v>466336</v>
      </c>
      <c r="H53">
        <f t="shared" si="4"/>
        <v>140608</v>
      </c>
      <c r="I53" s="2">
        <f>C53*F53</f>
        <v>24249472</v>
      </c>
      <c r="J53" s="2">
        <f t="shared" si="5"/>
        <v>53459728531456</v>
      </c>
      <c r="K53" s="2"/>
      <c r="L53" s="2"/>
    </row>
    <row r="54" spans="1:12">
      <c r="A54" s="9" t="s">
        <v>15</v>
      </c>
      <c r="B54">
        <v>53</v>
      </c>
      <c r="C54" s="14">
        <v>9116</v>
      </c>
      <c r="D54" s="33">
        <f t="shared" si="0"/>
        <v>9.1177863903655751</v>
      </c>
      <c r="E54" s="33">
        <f t="shared" si="1"/>
        <v>483.24267868937551</v>
      </c>
      <c r="F54">
        <f t="shared" si="2"/>
        <v>2809</v>
      </c>
      <c r="G54" s="2">
        <f t="shared" si="3"/>
        <v>483148</v>
      </c>
      <c r="H54">
        <f t="shared" si="4"/>
        <v>148877</v>
      </c>
      <c r="I54" s="2">
        <f>C54*F54</f>
        <v>25606844</v>
      </c>
      <c r="J54" s="2">
        <f t="shared" si="5"/>
        <v>62259690411361</v>
      </c>
      <c r="K54" s="2"/>
      <c r="L54" s="2"/>
    </row>
    <row r="55" spans="1:12">
      <c r="A55" s="9" t="s">
        <v>16</v>
      </c>
      <c r="B55">
        <v>54</v>
      </c>
      <c r="C55" s="14">
        <v>9677</v>
      </c>
      <c r="D55" s="33">
        <f t="shared" si="0"/>
        <v>9.1775072148809418</v>
      </c>
      <c r="E55" s="33">
        <f t="shared" si="1"/>
        <v>495.58538960357083</v>
      </c>
      <c r="F55">
        <f t="shared" si="2"/>
        <v>2916</v>
      </c>
      <c r="G55" s="2">
        <f t="shared" si="3"/>
        <v>522558</v>
      </c>
      <c r="H55">
        <f t="shared" si="4"/>
        <v>157464</v>
      </c>
      <c r="I55" s="2">
        <f>C55*F55</f>
        <v>28218132</v>
      </c>
      <c r="J55" s="2">
        <f t="shared" si="5"/>
        <v>72301961339136</v>
      </c>
      <c r="K55" s="2"/>
      <c r="L55" s="2"/>
    </row>
    <row r="56" spans="1:12">
      <c r="A56" s="9" t="s">
        <v>17</v>
      </c>
      <c r="B56">
        <v>55</v>
      </c>
      <c r="C56" s="14">
        <v>10318</v>
      </c>
      <c r="D56" s="33">
        <f t="shared" si="0"/>
        <v>9.2416452218045944</v>
      </c>
      <c r="E56" s="33">
        <f t="shared" si="1"/>
        <v>508.29048719925271</v>
      </c>
      <c r="F56">
        <f t="shared" si="2"/>
        <v>3025</v>
      </c>
      <c r="G56" s="2">
        <f t="shared" si="3"/>
        <v>567490</v>
      </c>
      <c r="H56">
        <f t="shared" si="4"/>
        <v>166375</v>
      </c>
      <c r="I56" s="2">
        <f>C56*F56</f>
        <v>31211950</v>
      </c>
      <c r="J56" s="2">
        <f t="shared" si="5"/>
        <v>83733937890625</v>
      </c>
      <c r="K56" s="2"/>
      <c r="L56" s="2"/>
    </row>
    <row r="57" spans="1:12">
      <c r="A57" s="9" t="s">
        <v>18</v>
      </c>
      <c r="B57">
        <v>56</v>
      </c>
      <c r="C57" s="14">
        <v>9474</v>
      </c>
      <c r="D57" s="33">
        <f t="shared" si="0"/>
        <v>9.1563064834836965</v>
      </c>
      <c r="E57" s="33">
        <f t="shared" si="1"/>
        <v>512.75316307508706</v>
      </c>
      <c r="F57">
        <f t="shared" si="2"/>
        <v>3136</v>
      </c>
      <c r="G57" s="2">
        <f t="shared" si="3"/>
        <v>530544</v>
      </c>
      <c r="H57">
        <f t="shared" si="4"/>
        <v>175616</v>
      </c>
      <c r="I57" s="2">
        <f>C57*F57</f>
        <v>29710464</v>
      </c>
      <c r="J57" s="2">
        <f t="shared" si="5"/>
        <v>96717311574016</v>
      </c>
      <c r="K57" s="2"/>
      <c r="L57" s="2"/>
    </row>
    <row r="58" spans="1:12">
      <c r="A58" s="9" t="s">
        <v>19</v>
      </c>
      <c r="B58">
        <v>57</v>
      </c>
      <c r="C58" s="14">
        <v>9738</v>
      </c>
      <c r="D58" s="33">
        <f t="shared" si="0"/>
        <v>9.1837910367426456</v>
      </c>
      <c r="E58" s="33">
        <f t="shared" si="1"/>
        <v>523.47608909433075</v>
      </c>
      <c r="F58">
        <f t="shared" si="2"/>
        <v>3249</v>
      </c>
      <c r="G58" s="2">
        <f t="shared" si="3"/>
        <v>555066</v>
      </c>
      <c r="H58">
        <f t="shared" si="4"/>
        <v>185193</v>
      </c>
      <c r="I58" s="2">
        <f>C58*F58</f>
        <v>31638762</v>
      </c>
      <c r="J58" s="2">
        <f t="shared" si="5"/>
        <v>111429157112001</v>
      </c>
      <c r="K58" s="2"/>
      <c r="L58" s="2"/>
    </row>
    <row r="59" spans="1:12">
      <c r="A59" s="9" t="s">
        <v>20</v>
      </c>
      <c r="B59">
        <v>58</v>
      </c>
      <c r="C59" s="14">
        <v>9065</v>
      </c>
      <c r="D59" s="33">
        <f t="shared" si="0"/>
        <v>9.1121761231889522</v>
      </c>
      <c r="E59" s="33">
        <f t="shared" si="1"/>
        <v>528.50621514495924</v>
      </c>
      <c r="F59">
        <f t="shared" si="2"/>
        <v>3364</v>
      </c>
      <c r="G59" s="2">
        <f t="shared" si="3"/>
        <v>525770</v>
      </c>
      <c r="H59">
        <f t="shared" si="4"/>
        <v>195112</v>
      </c>
      <c r="I59" s="2">
        <f>C59*F59</f>
        <v>30494660</v>
      </c>
      <c r="J59" s="2">
        <f t="shared" si="5"/>
        <v>128063081718016</v>
      </c>
      <c r="K59" s="2"/>
      <c r="L59" s="2"/>
    </row>
    <row r="60" spans="1:12">
      <c r="A60" s="9" t="s">
        <v>21</v>
      </c>
      <c r="B60">
        <v>59</v>
      </c>
      <c r="C60" s="14">
        <v>8350</v>
      </c>
      <c r="D60" s="33">
        <f t="shared" si="0"/>
        <v>9.030016817844901</v>
      </c>
      <c r="E60" s="33">
        <f t="shared" si="1"/>
        <v>532.77099225284917</v>
      </c>
      <c r="F60">
        <f t="shared" si="2"/>
        <v>3481</v>
      </c>
      <c r="G60" s="2">
        <f t="shared" si="3"/>
        <v>492650</v>
      </c>
      <c r="H60">
        <f t="shared" si="4"/>
        <v>205379</v>
      </c>
      <c r="I60" s="2">
        <f>C60*F60</f>
        <v>29066350</v>
      </c>
      <c r="J60" s="2">
        <f t="shared" si="5"/>
        <v>146830437604321</v>
      </c>
      <c r="K60" s="2"/>
      <c r="L60" s="2"/>
    </row>
    <row r="61" spans="1:12">
      <c r="A61" s="9" t="s">
        <v>22</v>
      </c>
      <c r="B61">
        <v>60</v>
      </c>
      <c r="C61" s="14">
        <v>8844</v>
      </c>
      <c r="D61" s="33">
        <f t="shared" si="0"/>
        <v>9.0874945419773372</v>
      </c>
      <c r="E61" s="33">
        <f t="shared" si="1"/>
        <v>545.24967251864018</v>
      </c>
      <c r="F61">
        <f t="shared" si="2"/>
        <v>3600</v>
      </c>
      <c r="G61" s="2">
        <f t="shared" si="3"/>
        <v>530640</v>
      </c>
      <c r="H61">
        <f t="shared" si="4"/>
        <v>216000</v>
      </c>
      <c r="I61" s="2">
        <f>C61*F61</f>
        <v>31838400</v>
      </c>
      <c r="J61" s="2">
        <f t="shared" si="5"/>
        <v>167961600000000</v>
      </c>
      <c r="K61" s="2"/>
      <c r="L61" s="2"/>
    </row>
    <row r="62" spans="1:12">
      <c r="B62" s="29">
        <f>SUM(B2:B61)</f>
        <v>1830</v>
      </c>
      <c r="C62" s="29">
        <f t="shared" ref="C62:J62" si="6">SUM(C2:C61)</f>
        <v>551013</v>
      </c>
      <c r="D62" s="34">
        <f>SUM(D2:D61)</f>
        <v>547.3875779777577</v>
      </c>
      <c r="E62" s="35">
        <f>SUM(E2:E61)</f>
        <v>16673.718403210114</v>
      </c>
      <c r="F62" s="29">
        <f t="shared" si="6"/>
        <v>73810</v>
      </c>
      <c r="G62" s="29">
        <f t="shared" si="6"/>
        <v>16606099</v>
      </c>
      <c r="H62" s="29">
        <f t="shared" si="6"/>
        <v>3348900</v>
      </c>
      <c r="I62" s="29">
        <f t="shared" si="6"/>
        <v>668899739</v>
      </c>
      <c r="J62" s="29">
        <f t="shared" si="6"/>
        <v>1205590677167998</v>
      </c>
      <c r="K62" s="29"/>
      <c r="L62" s="29"/>
    </row>
  </sheetData>
  <pageMargins left="0.7" right="0.7" top="0.78740157499999996" bottom="0.78740157499999996" header="0.3" footer="0.3"/>
  <pageSetup paperSize="9" orientation="portrait" r:id="rId1"/>
  <legacyDrawing r:id="rId2"/>
  <oleObjects>
    <oleObject progId="Equation.DSMT4" shapeId="2049" r:id="rId3"/>
    <oleObject progId="Equation.DSMT4" shapeId="2050" r:id="rId4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ŠKODA AUTO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Čulík</dc:creator>
  <cp:lastModifiedBy>Čulda</cp:lastModifiedBy>
  <dcterms:created xsi:type="dcterms:W3CDTF">2015-05-30T08:46:46Z</dcterms:created>
  <dcterms:modified xsi:type="dcterms:W3CDTF">2015-05-31T08:42:08Z</dcterms:modified>
</cp:coreProperties>
</file>