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320" windowHeight="12435" firstSheet="2" activeTab="2"/>
  </bookViews>
  <sheets>
    <sheet name="500series" sheetId="5" state="hidden" r:id="rId1"/>
    <sheet name="600series" sheetId="6" state="hidden" r:id="rId2"/>
    <sheet name="WPK 101" sheetId="16" r:id="rId3"/>
  </sheets>
  <definedNames>
    <definedName name="_xlnm._FilterDatabase" localSheetId="2" hidden="1">'WPK 101'!$I$5:$I$22</definedName>
    <definedName name="_xlnm.Extract" localSheetId="2">'WPK 101'!$D$4:$D$22</definedName>
    <definedName name="_xlnm.Criteria" localSheetId="2">'WPK 101'!$I$4</definedName>
    <definedName name="Variants">'WPK 101'!$I$4:$AD$4</definedName>
    <definedName name="Varianty">'WPK 101'!$I$4:$AD$4</definedName>
  </definedNames>
  <calcPr calcId="124519"/>
</workbook>
</file>

<file path=xl/calcChain.xml><?xml version="1.0" encoding="utf-8"?>
<calcChain xmlns="http://schemas.openxmlformats.org/spreadsheetml/2006/main">
  <c r="E6" i="16"/>
  <c r="E7"/>
  <c r="E8"/>
  <c r="E9"/>
  <c r="E10"/>
  <c r="E11"/>
  <c r="E12"/>
  <c r="E13"/>
  <c r="E14"/>
  <c r="E15"/>
  <c r="E16"/>
  <c r="E17"/>
  <c r="E18"/>
  <c r="E19"/>
  <c r="E20"/>
  <c r="E21"/>
  <c r="E22"/>
  <c r="E5"/>
  <c r="D22"/>
  <c r="D21"/>
  <c r="D20"/>
  <c r="D19"/>
  <c r="D18"/>
  <c r="D17"/>
  <c r="D16"/>
  <c r="D15"/>
  <c r="D14"/>
  <c r="D13"/>
  <c r="D12"/>
  <c r="D11"/>
  <c r="D10"/>
  <c r="D9"/>
  <c r="D8"/>
  <c r="D7"/>
  <c r="D6"/>
  <c r="D5"/>
  <c r="R33" i="6" l="1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33" i="5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</calcChain>
</file>

<file path=xl/sharedStrings.xml><?xml version="1.0" encoding="utf-8"?>
<sst xmlns="http://schemas.openxmlformats.org/spreadsheetml/2006/main" count="219" uniqueCount="159">
  <si>
    <t>KITSEN 600</t>
  </si>
  <si>
    <t>Item #:</t>
  </si>
  <si>
    <t>F501</t>
  </si>
  <si>
    <t>F502</t>
  </si>
  <si>
    <t>F503</t>
  </si>
  <si>
    <t>G5</t>
  </si>
  <si>
    <t>HB4</t>
  </si>
  <si>
    <t>DB4</t>
  </si>
  <si>
    <t>WB2000T</t>
  </si>
  <si>
    <t>BC6T1</t>
  </si>
  <si>
    <t>S2</t>
  </si>
  <si>
    <t>S4</t>
  </si>
  <si>
    <t>STF2</t>
  </si>
  <si>
    <t>T2</t>
  </si>
  <si>
    <t>Size:</t>
  </si>
  <si>
    <t>KITSEN 500</t>
  </si>
  <si>
    <t>F301</t>
  </si>
  <si>
    <t>F302</t>
  </si>
  <si>
    <t>F303</t>
  </si>
  <si>
    <t>G2</t>
  </si>
  <si>
    <t>T122200</t>
  </si>
  <si>
    <t>750x1392</t>
  </si>
  <si>
    <t>5CL</t>
  </si>
  <si>
    <t>7CL</t>
  </si>
  <si>
    <t>8CL</t>
  </si>
  <si>
    <t>WB2000</t>
  </si>
  <si>
    <t>1350x1392</t>
  </si>
  <si>
    <t>1350x1856</t>
  </si>
  <si>
    <t>1350x2320</t>
  </si>
  <si>
    <t>1350x945</t>
  </si>
  <si>
    <t>610x2000</t>
  </si>
  <si>
    <t>750x1856</t>
  </si>
  <si>
    <t>750x2320</t>
  </si>
  <si>
    <t>750x945</t>
  </si>
  <si>
    <t>6"x2"</t>
  </si>
  <si>
    <t>2600-3200</t>
  </si>
  <si>
    <t>4000-4600</t>
  </si>
  <si>
    <t>1220x1950</t>
  </si>
  <si>
    <t>Name:</t>
  </si>
  <si>
    <t>3 Rung Frame</t>
  </si>
  <si>
    <t>4 Rung Frame</t>
  </si>
  <si>
    <t>5 Rung Frame</t>
  </si>
  <si>
    <t>Guardrail Frame</t>
  </si>
  <si>
    <t>Horizontal Brace</t>
  </si>
  <si>
    <t>Diagonal Brace</t>
  </si>
  <si>
    <t>Platform</t>
  </si>
  <si>
    <t>Trapdoor Platform</t>
  </si>
  <si>
    <t>Adjustable Caster</t>
  </si>
  <si>
    <t>Fixed Stabilizer</t>
  </si>
  <si>
    <t>Adjustable Stabilizer</t>
  </si>
  <si>
    <t>Toe Board</t>
  </si>
  <si>
    <t>610x1950</t>
  </si>
  <si>
    <t>5 Rung Ladder</t>
  </si>
  <si>
    <t>7 Rung Ladder</t>
  </si>
  <si>
    <t>8 Rung Ladder</t>
  </si>
  <si>
    <t>Picture.:</t>
  </si>
  <si>
    <t>N.W.(kg)</t>
  </si>
  <si>
    <t>Price US$:</t>
  </si>
  <si>
    <t>Model No.(lenght:2000mm, width 1350mm)</t>
  </si>
  <si>
    <t>FOBSZ</t>
  </si>
  <si>
    <t>20'/40'/40HQ</t>
  </si>
  <si>
    <t>500 (2.98m)</t>
  </si>
  <si>
    <t>Model No.(lenght:2000mm, width 750mm)</t>
  </si>
  <si>
    <t>30 / 60 / 70</t>
  </si>
  <si>
    <t>501 (3.45m)</t>
  </si>
  <si>
    <t>600 (2.98m)</t>
  </si>
  <si>
    <t>28 / 57 / 65</t>
  </si>
  <si>
    <t>38 / 76 / 87</t>
  </si>
  <si>
    <t>601 (3.45m)</t>
  </si>
  <si>
    <t>502 (3.9m)</t>
  </si>
  <si>
    <t>602 (3.9m)</t>
  </si>
  <si>
    <t>26 / 51 / 60</t>
  </si>
  <si>
    <t>37 / 74 / 85</t>
  </si>
  <si>
    <t>603 (4.37m)</t>
  </si>
  <si>
    <t>604 (4.84m)</t>
  </si>
  <si>
    <t>26 / 50 / 60</t>
  </si>
  <si>
    <t>605 (5.3m)</t>
  </si>
  <si>
    <t>24 / 49 / 57</t>
  </si>
  <si>
    <t>606 (5.77m)</t>
  </si>
  <si>
    <t>23 / 47 / 55</t>
  </si>
  <si>
    <t>607 (6.23m)</t>
  </si>
  <si>
    <t>22 / 44 / 51</t>
  </si>
  <si>
    <t>608 (6.7m)</t>
  </si>
  <si>
    <t>503 (4.37m)</t>
  </si>
  <si>
    <t>20 / 41 / 48</t>
  </si>
  <si>
    <t>609 (7.16m)</t>
  </si>
  <si>
    <t>18 / 36 / 42</t>
  </si>
  <si>
    <t>610 (7.62m)</t>
  </si>
  <si>
    <t>18 / 35 / 41</t>
  </si>
  <si>
    <t>611 (8m)</t>
  </si>
  <si>
    <t>17 / 35 / 40</t>
  </si>
  <si>
    <t>612 (8.55m)</t>
  </si>
  <si>
    <t>21 / 44 / 51</t>
  </si>
  <si>
    <t>504 (4.84m)</t>
  </si>
  <si>
    <t>17 / 34 / 39</t>
  </si>
  <si>
    <t>613 (9m)</t>
  </si>
  <si>
    <t>16 / 33 / 38</t>
  </si>
  <si>
    <t>614 (9.48m)</t>
  </si>
  <si>
    <t>18 / 40 / 42</t>
  </si>
  <si>
    <t>505 (5.3m)</t>
  </si>
  <si>
    <t>16 / 31 / 36</t>
  </si>
  <si>
    <t>615 (9.95m)</t>
  </si>
  <si>
    <t>16 / 38 / 39</t>
  </si>
  <si>
    <t>14 / 26 / 30</t>
  </si>
  <si>
    <t>616 (10.4m)</t>
  </si>
  <si>
    <t>506 (5.77m)</t>
  </si>
  <si>
    <t>12 / 25 / 28</t>
  </si>
  <si>
    <t>617 (10.87m)</t>
  </si>
  <si>
    <t>15 / 30 / 35</t>
  </si>
  <si>
    <t>507 (6.23m)</t>
  </si>
  <si>
    <t>12 / 24 / 28</t>
  </si>
  <si>
    <t>618 (11.33m)</t>
  </si>
  <si>
    <t>15 / 29 / 34</t>
  </si>
  <si>
    <t>508 (6.7m)</t>
  </si>
  <si>
    <t>12 / 23 / 27</t>
  </si>
  <si>
    <t>619 (11.8m)</t>
  </si>
  <si>
    <t>11 / 23 / 27</t>
  </si>
  <si>
    <t>13 / 27 / 32</t>
  </si>
  <si>
    <t>620 (12.26m)</t>
  </si>
  <si>
    <t>509 (7.16m)</t>
  </si>
  <si>
    <t>11 / 21 / 24</t>
  </si>
  <si>
    <t>621 (12.73m)</t>
  </si>
  <si>
    <t>13 / 26 / 30</t>
  </si>
  <si>
    <t>510 (7.62m)</t>
  </si>
  <si>
    <t>10 / 20 / 23</t>
  </si>
  <si>
    <t>622 (13.19m)</t>
  </si>
  <si>
    <t>9 / 19 / 22</t>
  </si>
  <si>
    <t>623 (13.65m)</t>
  </si>
  <si>
    <t>511 (8m)</t>
  </si>
  <si>
    <t>9 / 18 / 21</t>
  </si>
  <si>
    <t>624 (14.1m)</t>
  </si>
  <si>
    <t>512 (8.55m)</t>
  </si>
  <si>
    <t>11 / 22 / 26</t>
  </si>
  <si>
    <t>513 (9m)</t>
  </si>
  <si>
    <t>514 (9.48m)</t>
  </si>
  <si>
    <t>10 / 19 / 22</t>
  </si>
  <si>
    <t>515 (9.95m)</t>
  </si>
  <si>
    <t>516 (10.4m)</t>
  </si>
  <si>
    <t>9 / 17 / 20</t>
  </si>
  <si>
    <t>517 (10.87m)</t>
  </si>
  <si>
    <t>8 / 17 / 20</t>
  </si>
  <si>
    <t>518 (11.33m)</t>
  </si>
  <si>
    <t>Remarks:</t>
  </si>
  <si>
    <t>8 / 16 / 18</t>
  </si>
  <si>
    <t>519 (11.8m)</t>
  </si>
  <si>
    <t>1- MOQ: No less than one container.</t>
  </si>
  <si>
    <t>2- Package: In bundle/nude.</t>
  </si>
  <si>
    <t xml:space="preserve">3- Payment Terms:T/T, 30% deposit, 70% balance payment to be paid upon receipt of copies of  shipping </t>
  </si>
  <si>
    <t xml:space="preserve">   documents by fax or email.</t>
  </si>
  <si>
    <t>4- Pricing Validity: Above prices will remain good for 1 month subject to all cost fluctuation no more than 5%.</t>
  </si>
  <si>
    <t>5- Sample Policy: Less than US$30 will be free.</t>
  </si>
  <si>
    <t>6- Production Time: To be confirmed upon receipt of order.</t>
  </si>
  <si>
    <t>520 (12.26m)</t>
  </si>
  <si>
    <t>7 / 14 / 16</t>
  </si>
  <si>
    <t>521 (12.73m)</t>
  </si>
  <si>
    <t>522 (13.19m)</t>
  </si>
  <si>
    <t>523 (13.65m)</t>
  </si>
  <si>
    <t>524 (14.1m)</t>
  </si>
  <si>
    <t>počet ks</t>
  </si>
</sst>
</file>

<file path=xl/styles.xml><?xml version="1.0" encoding="utf-8"?>
<styleSheet xmlns="http://schemas.openxmlformats.org/spreadsheetml/2006/main">
  <numFmts count="2">
    <numFmt numFmtId="164" formatCode="\$#,##0.00;\-\$#,##0.00"/>
    <numFmt numFmtId="165" formatCode="&quot;US$&quot;#,##0.00;\-&quot;US$&quot;#,##0.00"/>
  </numFmts>
  <fonts count="17">
    <font>
      <sz val="12"/>
      <color rgb="FF000000"/>
      <name val="宋体"/>
    </font>
    <font>
      <sz val="12"/>
      <name val="宋体"/>
    </font>
    <font>
      <b/>
      <sz val="18"/>
      <color rgb="FFFFFFFF"/>
      <name val="Arial Black"/>
      <family val="2"/>
      <charset val="238"/>
    </font>
    <font>
      <sz val="12"/>
      <name val="宋体"/>
    </font>
    <font>
      <sz val="8"/>
      <color rgb="FFFFFFFF"/>
      <name val="Verdana"/>
      <family val="2"/>
      <charset val="238"/>
    </font>
    <font>
      <b/>
      <sz val="8"/>
      <name val="Verdana"/>
      <family val="2"/>
      <charset val="238"/>
    </font>
    <font>
      <sz val="8"/>
      <name val="Verdana"/>
      <family val="2"/>
      <charset val="238"/>
    </font>
    <font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8"/>
      <color rgb="FFFFFFFF"/>
      <name val="Verdana"/>
      <family val="2"/>
      <charset val="238"/>
    </font>
    <font>
      <b/>
      <sz val="9"/>
      <name val="Verdana"/>
      <family val="2"/>
      <charset val="238"/>
    </font>
    <font>
      <sz val="1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808080"/>
        <bgColor rgb="FF80808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333333"/>
      </right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/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 style="medium">
        <color rgb="FF000000"/>
      </top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/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/>
      <bottom style="dotted">
        <color rgb="FF333333"/>
      </bottom>
      <diagonal/>
    </border>
    <border>
      <left style="dotted">
        <color rgb="FF333333"/>
      </left>
      <right/>
      <top/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/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/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 style="dotted">
        <color rgb="FF333333"/>
      </top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 style="dotted">
        <color rgb="FF333333"/>
      </right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/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 style="medium">
        <color rgb="FF000000"/>
      </right>
      <top style="dotted">
        <color rgb="FF333333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8">
    <xf numFmtId="0" fontId="0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164" fontId="10" fillId="5" borderId="15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left" vertical="center"/>
    </xf>
    <xf numFmtId="165" fontId="6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left" vertical="center" wrapText="1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164" fontId="6" fillId="8" borderId="18" xfId="0" applyNumberFormat="1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164" fontId="6" fillId="0" borderId="22" xfId="0" applyNumberFormat="1" applyFont="1" applyBorder="1" applyAlignment="1">
      <alignment horizontal="center" vertical="center"/>
    </xf>
    <xf numFmtId="164" fontId="6" fillId="8" borderId="22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9" fillId="8" borderId="25" xfId="0" applyFont="1" applyFill="1" applyBorder="1" applyAlignment="1">
      <alignment horizontal="left" vertical="center" wrapText="1"/>
    </xf>
    <xf numFmtId="0" fontId="6" fillId="8" borderId="26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 wrapText="1"/>
    </xf>
    <xf numFmtId="164" fontId="6" fillId="8" borderId="26" xfId="0" applyNumberFormat="1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164" fontId="6" fillId="8" borderId="30" xfId="0" applyNumberFormat="1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9" fillId="8" borderId="29" xfId="0" applyFont="1" applyFill="1" applyBorder="1" applyAlignment="1">
      <alignment horizontal="left" vertical="center" wrapText="1"/>
    </xf>
    <xf numFmtId="0" fontId="13" fillId="0" borderId="0" xfId="1"/>
    <xf numFmtId="0" fontId="13" fillId="0" borderId="33" xfId="1" applyFill="1" applyBorder="1"/>
    <xf numFmtId="0" fontId="13" fillId="0" borderId="38" xfId="1" applyBorder="1"/>
    <xf numFmtId="2" fontId="13" fillId="0" borderId="38" xfId="1" applyNumberFormat="1" applyBorder="1" applyAlignment="1">
      <alignment horizontal="right" indent="1"/>
    </xf>
    <xf numFmtId="0" fontId="15" fillId="0" borderId="38" xfId="1" applyFont="1" applyBorder="1" applyAlignment="1">
      <alignment horizontal="center"/>
    </xf>
    <xf numFmtId="2" fontId="13" fillId="0" borderId="38" xfId="1" applyNumberFormat="1" applyBorder="1"/>
    <xf numFmtId="0" fontId="13" fillId="0" borderId="0" xfId="1" applyBorder="1"/>
    <xf numFmtId="2" fontId="13" fillId="0" borderId="0" xfId="1" applyNumberFormat="1" applyBorder="1" applyAlignment="1">
      <alignment horizontal="right" indent="1"/>
    </xf>
    <xf numFmtId="0" fontId="15" fillId="0" borderId="0" xfId="1" applyFont="1" applyBorder="1" applyAlignment="1">
      <alignment horizontal="center"/>
    </xf>
    <xf numFmtId="2" fontId="13" fillId="0" borderId="0" xfId="1" applyNumberFormat="1" applyBorder="1"/>
    <xf numFmtId="2" fontId="13" fillId="0" borderId="33" xfId="1" applyNumberFormat="1" applyFont="1" applyBorder="1"/>
    <xf numFmtId="2" fontId="16" fillId="0" borderId="39" xfId="1" applyNumberFormat="1" applyFont="1" applyBorder="1"/>
    <xf numFmtId="0" fontId="13" fillId="0" borderId="34" xfId="1" applyBorder="1"/>
    <xf numFmtId="9" fontId="13" fillId="0" borderId="0" xfId="1" applyNumberFormat="1"/>
    <xf numFmtId="2" fontId="13" fillId="0" borderId="0" xfId="1" applyNumberFormat="1" applyAlignment="1">
      <alignment horizontal="right" indent="1"/>
    </xf>
    <xf numFmtId="0" fontId="15" fillId="0" borderId="0" xfId="1" applyFont="1" applyAlignment="1">
      <alignment horizontal="center"/>
    </xf>
    <xf numFmtId="2" fontId="13" fillId="0" borderId="0" xfId="1" applyNumberFormat="1"/>
    <xf numFmtId="0" fontId="13" fillId="0" borderId="0" xfId="1" applyFill="1"/>
    <xf numFmtId="0" fontId="15" fillId="0" borderId="33" xfId="1" applyFont="1" applyFill="1" applyBorder="1"/>
    <xf numFmtId="2" fontId="15" fillId="0" borderId="33" xfId="1" applyNumberFormat="1" applyFont="1" applyFill="1" applyBorder="1" applyAlignment="1">
      <alignment horizontal="right" indent="1"/>
    </xf>
    <xf numFmtId="0" fontId="15" fillId="0" borderId="33" xfId="1" applyFont="1" applyFill="1" applyBorder="1" applyAlignment="1">
      <alignment horizontal="center"/>
    </xf>
    <xf numFmtId="2" fontId="15" fillId="0" borderId="33" xfId="1" applyNumberFormat="1" applyFont="1" applyFill="1" applyBorder="1" applyAlignment="1">
      <alignment horizontal="right"/>
    </xf>
    <xf numFmtId="0" fontId="13" fillId="0" borderId="0" xfId="1" applyFill="1" applyAlignment="1">
      <alignment horizontal="center"/>
    </xf>
    <xf numFmtId="0" fontId="13" fillId="0" borderId="36" xfId="1" applyFill="1" applyBorder="1"/>
    <xf numFmtId="0" fontId="13" fillId="0" borderId="37" xfId="1" applyFill="1" applyBorder="1"/>
    <xf numFmtId="0" fontId="15" fillId="9" borderId="33" xfId="1" applyFont="1" applyFill="1" applyBorder="1" applyAlignment="1">
      <alignment horizontal="center"/>
    </xf>
    <xf numFmtId="0" fontId="13" fillId="9" borderId="0" xfId="1" applyFill="1"/>
    <xf numFmtId="0" fontId="13" fillId="10" borderId="0" xfId="1" applyFill="1"/>
    <xf numFmtId="0" fontId="15" fillId="10" borderId="33" xfId="1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3" fillId="0" borderId="13" xfId="0" applyFont="1" applyBorder="1"/>
    <xf numFmtId="0" fontId="7" fillId="0" borderId="9" xfId="0" applyFont="1" applyBorder="1" applyAlignment="1">
      <alignment horizontal="center" vertical="center"/>
    </xf>
    <xf numFmtId="0" fontId="3" fillId="0" borderId="11" xfId="0" applyFont="1" applyBorder="1"/>
    <xf numFmtId="0" fontId="6" fillId="0" borderId="5" xfId="0" applyFont="1" applyBorder="1" applyAlignment="1">
      <alignment horizontal="center" vertical="center"/>
    </xf>
    <xf numFmtId="0" fontId="3" fillId="0" borderId="7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12" xfId="0" applyFont="1" applyBorder="1"/>
    <xf numFmtId="0" fontId="2" fillId="2" borderId="0" xfId="0" applyFont="1" applyFill="1" applyBorder="1" applyAlignment="1">
      <alignment horizontal="left" vertical="center"/>
    </xf>
    <xf numFmtId="0" fontId="3" fillId="0" borderId="0" xfId="0" applyFont="1" applyBorder="1"/>
    <xf numFmtId="0" fontId="13" fillId="0" borderId="39" xfId="1" applyFont="1" applyBorder="1" applyAlignment="1">
      <alignment horizontal="center"/>
    </xf>
    <xf numFmtId="0" fontId="13" fillId="0" borderId="40" xfId="1" applyFont="1" applyBorder="1" applyAlignment="1">
      <alignment horizontal="center"/>
    </xf>
    <xf numFmtId="0" fontId="13" fillId="0" borderId="41" xfId="1" applyFont="1" applyBorder="1" applyAlignment="1">
      <alignment horizontal="center"/>
    </xf>
    <xf numFmtId="0" fontId="13" fillId="0" borderId="35" xfId="1" applyFill="1" applyBorder="1" applyAlignment="1">
      <alignment horizontal="center"/>
    </xf>
    <xf numFmtId="0" fontId="13" fillId="0" borderId="0" xfId="1" applyFill="1" applyAlignment="1">
      <alignment horizontal="center"/>
    </xf>
    <xf numFmtId="0" fontId="14" fillId="0" borderId="33" xfId="1" applyFont="1" applyFill="1" applyBorder="1" applyAlignment="1"/>
    <xf numFmtId="0" fontId="13" fillId="0" borderId="34" xfId="1" applyFill="1" applyBorder="1" applyAlignment="1">
      <alignment horizontal="center"/>
    </xf>
    <xf numFmtId="0" fontId="13" fillId="0" borderId="33" xfId="1" applyFont="1" applyBorder="1" applyAlignment="1">
      <alignment horizontal="center"/>
    </xf>
    <xf numFmtId="0" fontId="13" fillId="0" borderId="33" xfId="1" applyNumberFormat="1" applyFill="1" applyBorder="1" applyAlignment="1">
      <alignment horizontal="right" indent="1"/>
    </xf>
    <xf numFmtId="0" fontId="13" fillId="0" borderId="33" xfId="1" applyNumberFormat="1" applyFill="1" applyBorder="1"/>
  </cellXfs>
  <cellStyles count="2">
    <cellStyle name="normálne" xfId="0" builtinId="0"/>
    <cellStyle name="Normálne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jpeg"/><Relationship Id="rId13" Type="http://schemas.openxmlformats.org/officeDocument/2006/relationships/image" Target="../media/image28.jpeg"/><Relationship Id="rId3" Type="http://schemas.openxmlformats.org/officeDocument/2006/relationships/image" Target="../media/image19.jpeg"/><Relationship Id="rId7" Type="http://schemas.openxmlformats.org/officeDocument/2006/relationships/image" Target="../media/image23.jpeg"/><Relationship Id="rId12" Type="http://schemas.openxmlformats.org/officeDocument/2006/relationships/image" Target="../media/image27.jpeg"/><Relationship Id="rId2" Type="http://schemas.openxmlformats.org/officeDocument/2006/relationships/image" Target="../media/image18.jpeg"/><Relationship Id="rId16" Type="http://schemas.openxmlformats.org/officeDocument/2006/relationships/image" Target="../media/image16.png"/><Relationship Id="rId1" Type="http://schemas.openxmlformats.org/officeDocument/2006/relationships/image" Target="../media/image17.jpeg"/><Relationship Id="rId6" Type="http://schemas.openxmlformats.org/officeDocument/2006/relationships/image" Target="../media/image22.jpeg"/><Relationship Id="rId11" Type="http://schemas.openxmlformats.org/officeDocument/2006/relationships/image" Target="../media/image26.jpeg"/><Relationship Id="rId5" Type="http://schemas.openxmlformats.org/officeDocument/2006/relationships/image" Target="../media/image21.jpeg"/><Relationship Id="rId15" Type="http://schemas.openxmlformats.org/officeDocument/2006/relationships/image" Target="../media/image30.jpeg"/><Relationship Id="rId10" Type="http://schemas.openxmlformats.org/officeDocument/2006/relationships/image" Target="../media/image25.jpeg"/><Relationship Id="rId4" Type="http://schemas.openxmlformats.org/officeDocument/2006/relationships/image" Target="../media/image20.jpeg"/><Relationship Id="rId9" Type="http://schemas.openxmlformats.org/officeDocument/2006/relationships/image" Target="../media/image14.jpeg"/><Relationship Id="rId14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2925" y="971550"/>
    <xdr:ext cx="428625" cy="733425"/>
    <xdr:pic>
      <xdr:nvPicPr>
        <xdr:cNvPr id="2" name="image08.jpg" descr="301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28625" cy="733425"/>
        </a:xfrm>
        <a:prstGeom prst="rect">
          <a:avLst/>
        </a:prstGeom>
        <a:noFill/>
      </xdr:spPr>
    </xdr:pic>
    <xdr:clientData fLocksWithSheet="0"/>
  </xdr:absoluteAnchor>
  <xdr:absoluteAnchor>
    <xdr:pos x="1009650" y="971550"/>
    <xdr:ext cx="438150" cy="733425"/>
    <xdr:pic>
      <xdr:nvPicPr>
        <xdr:cNvPr id="3" name="image06.jpg" descr="302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438150" cy="733425"/>
        </a:xfrm>
        <a:prstGeom prst="rect">
          <a:avLst/>
        </a:prstGeom>
        <a:noFill/>
      </xdr:spPr>
    </xdr:pic>
    <xdr:clientData fLocksWithSheet="0"/>
  </xdr:absoluteAnchor>
  <xdr:absoluteAnchor>
    <xdr:pos x="1447800" y="971550"/>
    <xdr:ext cx="381000" cy="733425"/>
    <xdr:pic>
      <xdr:nvPicPr>
        <xdr:cNvPr id="4" name="image55.jpg" descr="303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381000" cy="733425"/>
        </a:xfrm>
        <a:prstGeom prst="rect">
          <a:avLst/>
        </a:prstGeom>
        <a:noFill/>
      </xdr:spPr>
    </xdr:pic>
    <xdr:clientData fLocksWithSheet="0"/>
  </xdr:absoluteAnchor>
  <xdr:absoluteAnchor>
    <xdr:pos x="1838325" y="1085850"/>
    <xdr:ext cx="466725" cy="619125"/>
    <xdr:pic>
      <xdr:nvPicPr>
        <xdr:cNvPr id="5" name="image53.jpg" descr="G2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66725" cy="619125"/>
        </a:xfrm>
        <a:prstGeom prst="rect">
          <a:avLst/>
        </a:prstGeom>
        <a:noFill/>
      </xdr:spPr>
    </xdr:pic>
    <xdr:clientData fLocksWithSheet="0"/>
  </xdr:absoluteAnchor>
  <xdr:absoluteAnchor>
    <xdr:pos x="4362450" y="1200150"/>
    <xdr:ext cx="533400" cy="247650"/>
    <xdr:pic>
      <xdr:nvPicPr>
        <xdr:cNvPr id="6" name="image61.jpg" descr="WB2000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533400" cy="247650"/>
        </a:xfrm>
        <a:prstGeom prst="rect">
          <a:avLst/>
        </a:prstGeom>
        <a:noFill/>
      </xdr:spPr>
    </xdr:pic>
    <xdr:clientData fLocksWithSheet="0"/>
  </xdr:absoluteAnchor>
  <xdr:absoluteAnchor>
    <xdr:pos x="4867275" y="1171575"/>
    <xdr:ext cx="533400" cy="266700"/>
    <xdr:pic>
      <xdr:nvPicPr>
        <xdr:cNvPr id="7" name="image56.jpg" descr="WB200OT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533400" cy="266700"/>
        </a:xfrm>
        <a:prstGeom prst="rect">
          <a:avLst/>
        </a:prstGeom>
        <a:noFill/>
      </xdr:spPr>
    </xdr:pic>
    <xdr:clientData fLocksWithSheet="0"/>
  </xdr:absoluteAnchor>
  <xdr:absoluteAnchor>
    <xdr:pos x="5514975" y="952500"/>
    <xdr:ext cx="228600" cy="752475"/>
    <xdr:pic>
      <xdr:nvPicPr>
        <xdr:cNvPr id="8" name="image35.jpg" descr="BC6T1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228600" cy="752475"/>
        </a:xfrm>
        <a:prstGeom prst="rect">
          <a:avLst/>
        </a:prstGeom>
        <a:noFill/>
      </xdr:spPr>
    </xdr:pic>
    <xdr:clientData fLocksWithSheet="0"/>
  </xdr:absoluteAnchor>
  <xdr:absoluteAnchor>
    <xdr:pos x="6248400" y="990600"/>
    <xdr:ext cx="457200" cy="714375"/>
    <xdr:pic>
      <xdr:nvPicPr>
        <xdr:cNvPr id="9" name="image52.jpg" descr="S4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457200" cy="714375"/>
        </a:xfrm>
        <a:prstGeom prst="rect">
          <a:avLst/>
        </a:prstGeom>
        <a:noFill/>
      </xdr:spPr>
    </xdr:pic>
    <xdr:clientData fLocksWithSheet="0"/>
  </xdr:absoluteAnchor>
  <xdr:absoluteAnchor>
    <xdr:pos x="7191375" y="1200150"/>
    <xdr:ext cx="542925" cy="504825"/>
    <xdr:pic>
      <xdr:nvPicPr>
        <xdr:cNvPr id="10" name="image58.jpg" descr="T1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542925" cy="504825"/>
        </a:xfrm>
        <a:prstGeom prst="rect">
          <a:avLst/>
        </a:prstGeom>
        <a:noFill/>
      </xdr:spPr>
    </xdr:pic>
    <xdr:clientData fLocksWithSheet="0"/>
  </xdr:absoluteAnchor>
  <xdr:absoluteAnchor>
    <xdr:pos x="2305050" y="952500"/>
    <xdr:ext cx="390525" cy="752475"/>
    <xdr:pic>
      <xdr:nvPicPr>
        <xdr:cNvPr id="11" name="image54.jpg" descr="5CL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390525" cy="752475"/>
        </a:xfrm>
        <a:prstGeom prst="rect">
          <a:avLst/>
        </a:prstGeom>
        <a:noFill/>
      </xdr:spPr>
    </xdr:pic>
    <xdr:clientData fLocksWithSheet="0"/>
  </xdr:absoluteAnchor>
  <xdr:absoluteAnchor>
    <xdr:pos x="2724150" y="952500"/>
    <xdr:ext cx="381000" cy="752475"/>
    <xdr:pic>
      <xdr:nvPicPr>
        <xdr:cNvPr id="12" name="image57.jpg" descr="7CL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381000" cy="752475"/>
        </a:xfrm>
        <a:prstGeom prst="rect">
          <a:avLst/>
        </a:prstGeom>
        <a:noFill/>
      </xdr:spPr>
    </xdr:pic>
    <xdr:clientData fLocksWithSheet="0"/>
  </xdr:absoluteAnchor>
  <xdr:absoluteAnchor>
    <xdr:pos x="3171825" y="952500"/>
    <xdr:ext cx="323850" cy="752475"/>
    <xdr:pic>
      <xdr:nvPicPr>
        <xdr:cNvPr id="13" name="image63.jpg" descr="8CL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323850" cy="752475"/>
        </a:xfrm>
        <a:prstGeom prst="rect">
          <a:avLst/>
        </a:prstGeom>
        <a:noFill/>
      </xdr:spPr>
    </xdr:pic>
    <xdr:clientData fLocksWithSheet="0"/>
  </xdr:absoluteAnchor>
  <xdr:absoluteAnchor>
    <xdr:pos x="7724775" y="285750"/>
    <xdr:ext cx="1085850" cy="1676400"/>
    <xdr:pic>
      <xdr:nvPicPr>
        <xdr:cNvPr id="14" name="image59.jpg" descr="500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1085850" cy="1676400"/>
        </a:xfrm>
        <a:prstGeom prst="rect">
          <a:avLst/>
        </a:prstGeom>
        <a:noFill/>
      </xdr:spPr>
    </xdr:pic>
    <xdr:clientData fLocksWithSheet="0"/>
  </xdr:absoluteAnchor>
  <xdr:absoluteAnchor>
    <xdr:pos x="6781800" y="1047750"/>
    <xdr:ext cx="457200" cy="657225"/>
    <xdr:pic>
      <xdr:nvPicPr>
        <xdr:cNvPr id="15" name="image64.jpg" descr="STF2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457200" cy="657225"/>
        </a:xfrm>
        <a:prstGeom prst="rect">
          <a:avLst/>
        </a:prstGeom>
        <a:noFill/>
      </xdr:spPr>
    </xdr:pic>
    <xdr:clientData fLocksWithSheet="0"/>
  </xdr:absoluteAnchor>
  <xdr:absoluteAnchor>
    <xdr:pos x="5800725" y="971550"/>
    <xdr:ext cx="457200" cy="733425"/>
    <xdr:pic>
      <xdr:nvPicPr>
        <xdr:cNvPr id="16" name="image62.jpg" descr="S3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457200" cy="733425"/>
        </a:xfrm>
        <a:prstGeom prst="rect">
          <a:avLst/>
        </a:prstGeom>
        <a:noFill/>
      </xdr:spPr>
    </xdr:pic>
    <xdr:clientData fLocksWithSheet="0"/>
  </xdr:absoluteAnchor>
  <xdr:absoluteAnchor>
    <xdr:pos x="3552825" y="1057275"/>
    <xdr:ext cx="752475" cy="514350"/>
    <xdr:pic>
      <xdr:nvPicPr>
        <xdr:cNvPr id="17" name="image60.png" descr="HB4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752475" cy="514350"/>
        </a:xfrm>
        <a:prstGeom prst="rect">
          <a:avLst/>
        </a:prstGeom>
        <a:noFill/>
      </xdr:spPr>
    </xdr:pic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4371975" y="1219200"/>
    <xdr:ext cx="447675" cy="228600"/>
    <xdr:pic>
      <xdr:nvPicPr>
        <xdr:cNvPr id="2" name="image05.jpg" descr="WB2000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47675" cy="228600"/>
        </a:xfrm>
        <a:prstGeom prst="rect">
          <a:avLst/>
        </a:prstGeom>
        <a:noFill/>
      </xdr:spPr>
    </xdr:pic>
    <xdr:clientData fLocksWithSheet="0"/>
  </xdr:absoluteAnchor>
  <xdr:absoluteAnchor>
    <xdr:pos x="4829175" y="1200150"/>
    <xdr:ext cx="542925" cy="238125"/>
    <xdr:pic>
      <xdr:nvPicPr>
        <xdr:cNvPr id="3" name="image07.jpg" descr="WB200OT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42925" cy="238125"/>
        </a:xfrm>
        <a:prstGeom prst="rect">
          <a:avLst/>
        </a:prstGeom>
        <a:noFill/>
      </xdr:spPr>
    </xdr:pic>
    <xdr:clientData fLocksWithSheet="0"/>
  </xdr:absoluteAnchor>
  <xdr:absoluteAnchor>
    <xdr:pos x="5495925" y="933450"/>
    <xdr:ext cx="228600" cy="828675"/>
    <xdr:pic>
      <xdr:nvPicPr>
        <xdr:cNvPr id="4" name="image03.jpg" descr="BC6T1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228600" cy="828675"/>
        </a:xfrm>
        <a:prstGeom prst="rect">
          <a:avLst/>
        </a:prstGeom>
        <a:noFill/>
      </xdr:spPr>
    </xdr:pic>
    <xdr:clientData fLocksWithSheet="0"/>
  </xdr:absoluteAnchor>
  <xdr:absoluteAnchor>
    <xdr:pos x="6248400" y="971550"/>
    <xdr:ext cx="457200" cy="790575"/>
    <xdr:pic>
      <xdr:nvPicPr>
        <xdr:cNvPr id="5" name="image14.jpg" descr="S4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57200" cy="790575"/>
        </a:xfrm>
        <a:prstGeom prst="rect">
          <a:avLst/>
        </a:prstGeom>
        <a:noFill/>
      </xdr:spPr>
    </xdr:pic>
    <xdr:clientData fLocksWithSheet="0"/>
  </xdr:absoluteAnchor>
  <xdr:absoluteAnchor>
    <xdr:pos x="7200900" y="1181100"/>
    <xdr:ext cx="504825" cy="581025"/>
    <xdr:pic>
      <xdr:nvPicPr>
        <xdr:cNvPr id="6" name="image09.jpg" descr="T1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504825" cy="581025"/>
        </a:xfrm>
        <a:prstGeom prst="rect">
          <a:avLst/>
        </a:prstGeom>
        <a:noFill/>
      </xdr:spPr>
    </xdr:pic>
    <xdr:clientData fLocksWithSheet="0"/>
  </xdr:absoluteAnchor>
  <xdr:absoluteAnchor>
    <xdr:pos x="2286000" y="933450"/>
    <xdr:ext cx="390525" cy="828675"/>
    <xdr:pic>
      <xdr:nvPicPr>
        <xdr:cNvPr id="7" name="image11.jpg" descr="5CL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390525" cy="828675"/>
        </a:xfrm>
        <a:prstGeom prst="rect">
          <a:avLst/>
        </a:prstGeom>
        <a:noFill/>
      </xdr:spPr>
    </xdr:pic>
    <xdr:clientData fLocksWithSheet="0"/>
  </xdr:absoluteAnchor>
  <xdr:absoluteAnchor>
    <xdr:pos x="2705100" y="933450"/>
    <xdr:ext cx="381000" cy="828675"/>
    <xdr:pic>
      <xdr:nvPicPr>
        <xdr:cNvPr id="8" name="image18.jpg" descr="7CL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381000" cy="828675"/>
        </a:xfrm>
        <a:prstGeom prst="rect">
          <a:avLst/>
        </a:prstGeom>
        <a:noFill/>
      </xdr:spPr>
    </xdr:pic>
    <xdr:clientData fLocksWithSheet="0"/>
  </xdr:absoluteAnchor>
  <xdr:absoluteAnchor>
    <xdr:pos x="3171825" y="933450"/>
    <xdr:ext cx="323850" cy="828675"/>
    <xdr:pic>
      <xdr:nvPicPr>
        <xdr:cNvPr id="9" name="image12.jpg" descr="8CL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323850" cy="828675"/>
        </a:xfrm>
        <a:prstGeom prst="rect">
          <a:avLst/>
        </a:prstGeom>
        <a:noFill/>
      </xdr:spPr>
    </xdr:pic>
    <xdr:clientData fLocksWithSheet="0"/>
  </xdr:absoluteAnchor>
  <xdr:absoluteAnchor>
    <xdr:pos x="6724650" y="1028700"/>
    <xdr:ext cx="476250" cy="733425"/>
    <xdr:pic>
      <xdr:nvPicPr>
        <xdr:cNvPr id="10" name="image10.jpg" descr="STF2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476250" cy="733425"/>
        </a:xfrm>
        <a:prstGeom prst="rect">
          <a:avLst/>
        </a:prstGeom>
        <a:noFill/>
      </xdr:spPr>
    </xdr:pic>
    <xdr:clientData fLocksWithSheet="0"/>
  </xdr:absoluteAnchor>
  <xdr:absoluteAnchor>
    <xdr:pos x="1819275" y="952500"/>
    <xdr:ext cx="466725" cy="809625"/>
    <xdr:pic>
      <xdr:nvPicPr>
        <xdr:cNvPr id="11" name="image15.jpg" descr="ZJ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466725" cy="809625"/>
        </a:xfrm>
        <a:prstGeom prst="rect">
          <a:avLst/>
        </a:prstGeom>
        <a:noFill/>
      </xdr:spPr>
    </xdr:pic>
    <xdr:clientData fLocksWithSheet="0"/>
  </xdr:absoluteAnchor>
  <xdr:absoluteAnchor>
    <xdr:pos x="600075" y="914400"/>
    <xdr:ext cx="381000" cy="847725"/>
    <xdr:pic>
      <xdr:nvPicPr>
        <xdr:cNvPr id="12" name="image13.jpg" descr="ZJ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381000" cy="847725"/>
        </a:xfrm>
        <a:prstGeom prst="rect">
          <a:avLst/>
        </a:prstGeom>
        <a:noFill/>
      </xdr:spPr>
    </xdr:pic>
    <xdr:clientData fLocksWithSheet="0"/>
  </xdr:absoluteAnchor>
  <xdr:absoluteAnchor>
    <xdr:pos x="1076325" y="933450"/>
    <xdr:ext cx="304800" cy="828675"/>
    <xdr:pic>
      <xdr:nvPicPr>
        <xdr:cNvPr id="13" name="image20.jpg" descr="ZJ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304800" cy="828675"/>
        </a:xfrm>
        <a:prstGeom prst="rect">
          <a:avLst/>
        </a:prstGeom>
        <a:noFill/>
      </xdr:spPr>
    </xdr:pic>
    <xdr:clientData fLocksWithSheet="0"/>
  </xdr:absoluteAnchor>
  <xdr:absoluteAnchor>
    <xdr:pos x="1400175" y="952500"/>
    <xdr:ext cx="428625" cy="809625"/>
    <xdr:pic>
      <xdr:nvPicPr>
        <xdr:cNvPr id="14" name="image19.jpg" descr="303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428625" cy="809625"/>
        </a:xfrm>
        <a:prstGeom prst="rect">
          <a:avLst/>
        </a:prstGeom>
        <a:noFill/>
      </xdr:spPr>
    </xdr:pic>
    <xdr:clientData fLocksWithSheet="0"/>
  </xdr:absoluteAnchor>
  <xdr:absoluteAnchor>
    <xdr:pos x="7762875" y="257175"/>
    <xdr:ext cx="1047750" cy="1771650"/>
    <xdr:pic>
      <xdr:nvPicPr>
        <xdr:cNvPr id="15" name="image17.jpg" descr="6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1047750" cy="1771650"/>
        </a:xfrm>
        <a:prstGeom prst="rect">
          <a:avLst/>
        </a:prstGeom>
        <a:noFill/>
      </xdr:spPr>
    </xdr:pic>
    <xdr:clientData fLocksWithSheet="0"/>
  </xdr:absoluteAnchor>
  <xdr:absoluteAnchor>
    <xdr:pos x="5857875" y="1038225"/>
    <xdr:ext cx="438150" cy="723900"/>
    <xdr:pic>
      <xdr:nvPicPr>
        <xdr:cNvPr id="16" name="image26.jpg" descr="S3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438150" cy="723900"/>
        </a:xfrm>
        <a:prstGeom prst="rect">
          <a:avLst/>
        </a:prstGeom>
        <a:noFill/>
      </xdr:spPr>
    </xdr:pic>
    <xdr:clientData fLocksWithSheet="0"/>
  </xdr:absoluteAnchor>
  <xdr:absoluteAnchor>
    <xdr:pos x="3600450" y="1066800"/>
    <xdr:ext cx="752475" cy="514350"/>
    <xdr:pic>
      <xdr:nvPicPr>
        <xdr:cNvPr id="17" name="image23.png" descr="HB4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752475" cy="514350"/>
        </a:xfrm>
        <a:prstGeom prst="rect">
          <a:avLst/>
        </a:prstGeom>
        <a:noFill/>
      </xdr:spPr>
    </xdr:pic>
    <xdr:clientData fLocksWithSheet="0"/>
  </xdr:absolute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"/>
  <sheetViews>
    <sheetView workbookViewId="0">
      <selection sqref="A1:I1"/>
    </sheetView>
  </sheetViews>
  <sheetFormatPr defaultColWidth="17.21875" defaultRowHeight="15" customHeight="1"/>
  <cols>
    <col min="1" max="1" width="7.88671875" customWidth="1"/>
    <col min="2" max="2" width="6.77734375" customWidth="1"/>
    <col min="3" max="3" width="6.6640625" customWidth="1"/>
    <col min="4" max="4" width="6.21875" customWidth="1"/>
    <col min="5" max="5" width="6.6640625" customWidth="1"/>
    <col min="6" max="6" width="6.21875" customWidth="1"/>
    <col min="7" max="7" width="6.109375" customWidth="1"/>
    <col min="8" max="8" width="6.21875" customWidth="1"/>
    <col min="9" max="9" width="6.109375" customWidth="1"/>
    <col min="10" max="10" width="6.21875" customWidth="1"/>
    <col min="11" max="11" width="7.88671875" customWidth="1"/>
    <col min="12" max="12" width="7.33203125" customWidth="1"/>
    <col min="13" max="13" width="6.6640625" customWidth="1"/>
    <col min="14" max="14" width="6.77734375" customWidth="1"/>
    <col min="15" max="15" width="6.88671875" customWidth="1"/>
    <col min="16" max="16" width="7.21875" customWidth="1"/>
    <col min="17" max="17" width="7.33203125" customWidth="1"/>
    <col min="18" max="18" width="9.33203125" customWidth="1"/>
    <col min="19" max="19" width="9.77734375" customWidth="1"/>
  </cols>
  <sheetData>
    <row r="1" spans="1:19" ht="19.5" customHeight="1">
      <c r="A1" s="96" t="s">
        <v>15</v>
      </c>
      <c r="B1" s="97"/>
      <c r="C1" s="97"/>
      <c r="D1" s="97"/>
      <c r="E1" s="97"/>
      <c r="F1" s="97"/>
      <c r="G1" s="97"/>
      <c r="H1" s="97"/>
      <c r="I1" s="97"/>
      <c r="J1" s="1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>
      <c r="A2" s="3" t="s">
        <v>1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22</v>
      </c>
      <c r="G2" s="4" t="s">
        <v>23</v>
      </c>
      <c r="H2" s="4" t="s">
        <v>24</v>
      </c>
      <c r="I2" s="4" t="s">
        <v>6</v>
      </c>
      <c r="J2" s="4" t="s">
        <v>7</v>
      </c>
      <c r="K2" s="4" t="s">
        <v>25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20</v>
      </c>
      <c r="R2" s="90"/>
      <c r="S2" s="91"/>
    </row>
    <row r="3" spans="1:19" ht="13.5" customHeight="1">
      <c r="A3" s="6" t="s">
        <v>14</v>
      </c>
      <c r="B3" s="8" t="s">
        <v>26</v>
      </c>
      <c r="C3" s="8" t="s">
        <v>27</v>
      </c>
      <c r="D3" s="8" t="s">
        <v>28</v>
      </c>
      <c r="E3" s="8" t="s">
        <v>29</v>
      </c>
      <c r="F3" s="8">
        <v>1254</v>
      </c>
      <c r="G3" s="8">
        <v>1743</v>
      </c>
      <c r="H3" s="8">
        <v>2242</v>
      </c>
      <c r="I3" s="8">
        <v>2000</v>
      </c>
      <c r="J3" s="8">
        <v>2205</v>
      </c>
      <c r="K3" s="88" t="s">
        <v>30</v>
      </c>
      <c r="L3" s="89"/>
      <c r="M3" s="8" t="s">
        <v>34</v>
      </c>
      <c r="N3" s="8">
        <v>2570</v>
      </c>
      <c r="O3" s="10" t="s">
        <v>35</v>
      </c>
      <c r="P3" s="10" t="s">
        <v>36</v>
      </c>
      <c r="Q3" s="8" t="s">
        <v>37</v>
      </c>
      <c r="R3" s="92"/>
      <c r="S3" s="93"/>
    </row>
    <row r="4" spans="1:19" ht="27" customHeight="1">
      <c r="A4" s="6" t="s">
        <v>38</v>
      </c>
      <c r="B4" s="11" t="s">
        <v>39</v>
      </c>
      <c r="C4" s="11" t="s">
        <v>40</v>
      </c>
      <c r="D4" s="11" t="s">
        <v>41</v>
      </c>
      <c r="E4" s="11" t="s">
        <v>42</v>
      </c>
      <c r="F4" s="11" t="s">
        <v>52</v>
      </c>
      <c r="G4" s="11" t="s">
        <v>53</v>
      </c>
      <c r="H4" s="11" t="s">
        <v>54</v>
      </c>
      <c r="I4" s="11" t="s">
        <v>43</v>
      </c>
      <c r="J4" s="11" t="s">
        <v>44</v>
      </c>
      <c r="K4" s="11" t="s">
        <v>45</v>
      </c>
      <c r="L4" s="11" t="s">
        <v>46</v>
      </c>
      <c r="M4" s="11" t="s">
        <v>47</v>
      </c>
      <c r="N4" s="11" t="s">
        <v>48</v>
      </c>
      <c r="O4" s="14" t="s">
        <v>49</v>
      </c>
      <c r="P4" s="14" t="s">
        <v>49</v>
      </c>
      <c r="Q4" s="11" t="s">
        <v>50</v>
      </c>
      <c r="R4" s="92"/>
      <c r="S4" s="93"/>
    </row>
    <row r="5" spans="1:19" ht="60.75" customHeight="1">
      <c r="A5" s="6" t="s">
        <v>55</v>
      </c>
      <c r="B5" s="9"/>
      <c r="C5" s="9"/>
      <c r="D5" s="9"/>
      <c r="E5" s="9"/>
      <c r="F5" s="7"/>
      <c r="G5" s="7"/>
      <c r="H5" s="7"/>
      <c r="I5" s="86"/>
      <c r="J5" s="87"/>
      <c r="K5" s="9"/>
      <c r="L5" s="9"/>
      <c r="M5" s="9"/>
      <c r="N5" s="9"/>
      <c r="O5" s="9"/>
      <c r="P5" s="9"/>
      <c r="Q5" s="9"/>
      <c r="R5" s="92"/>
      <c r="S5" s="93"/>
    </row>
    <row r="6" spans="1:19" ht="13.5" customHeight="1">
      <c r="A6" s="6" t="s">
        <v>56</v>
      </c>
      <c r="B6" s="9">
        <v>6.67</v>
      </c>
      <c r="C6" s="9">
        <v>8.48</v>
      </c>
      <c r="D6" s="9">
        <v>10.3</v>
      </c>
      <c r="E6" s="9">
        <v>3.98</v>
      </c>
      <c r="F6" s="9">
        <v>5.08</v>
      </c>
      <c r="G6" s="9">
        <v>6.45</v>
      </c>
      <c r="H6" s="9">
        <v>7.3</v>
      </c>
      <c r="I6" s="9">
        <v>2.2200000000000002</v>
      </c>
      <c r="J6" s="9">
        <v>2.39</v>
      </c>
      <c r="K6" s="9">
        <v>15.85</v>
      </c>
      <c r="L6" s="9">
        <v>15.98</v>
      </c>
      <c r="M6" s="9">
        <v>6.23</v>
      </c>
      <c r="N6" s="9">
        <v>5.4</v>
      </c>
      <c r="O6" s="9">
        <v>6.74</v>
      </c>
      <c r="P6" s="9">
        <v>12</v>
      </c>
      <c r="Q6" s="9">
        <v>12.56</v>
      </c>
      <c r="R6" s="92"/>
      <c r="S6" s="93"/>
    </row>
    <row r="7" spans="1:19" ht="11.25" customHeight="1">
      <c r="A7" s="15" t="s">
        <v>57</v>
      </c>
      <c r="B7" s="16">
        <v>36.39</v>
      </c>
      <c r="C7" s="16">
        <v>46.91</v>
      </c>
      <c r="D7" s="16">
        <v>54.2</v>
      </c>
      <c r="E7" s="16">
        <v>22.36</v>
      </c>
      <c r="F7" s="16">
        <v>36.479999999999997</v>
      </c>
      <c r="G7" s="16">
        <v>45.13</v>
      </c>
      <c r="H7" s="16">
        <v>48.54</v>
      </c>
      <c r="I7" s="16">
        <v>14.49</v>
      </c>
      <c r="J7" s="16">
        <v>15.12</v>
      </c>
      <c r="K7" s="16">
        <v>63.57</v>
      </c>
      <c r="L7" s="16">
        <v>68.790000000000006</v>
      </c>
      <c r="M7" s="16">
        <v>19.61</v>
      </c>
      <c r="N7" s="16">
        <v>32.380000000000003</v>
      </c>
      <c r="O7" s="16">
        <v>35.71</v>
      </c>
      <c r="P7" s="16">
        <v>57.15</v>
      </c>
      <c r="Q7" s="16">
        <v>61.92</v>
      </c>
      <c r="R7" s="94"/>
      <c r="S7" s="95"/>
    </row>
    <row r="8" spans="1:19" ht="15" customHeight="1">
      <c r="A8" s="17" t="s">
        <v>58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/>
      <c r="R8" s="20" t="s">
        <v>59</v>
      </c>
      <c r="S8" s="21" t="s">
        <v>60</v>
      </c>
    </row>
    <row r="9" spans="1:19" ht="15" customHeight="1">
      <c r="A9" s="22" t="s">
        <v>61</v>
      </c>
      <c r="B9" s="23"/>
      <c r="C9" s="23">
        <v>2</v>
      </c>
      <c r="D9" s="23"/>
      <c r="E9" s="23">
        <v>2</v>
      </c>
      <c r="F9" s="23">
        <v>1</v>
      </c>
      <c r="G9" s="23"/>
      <c r="H9" s="23"/>
      <c r="I9" s="23">
        <v>6</v>
      </c>
      <c r="J9" s="23">
        <v>2</v>
      </c>
      <c r="K9" s="23">
        <v>1</v>
      </c>
      <c r="L9" s="23">
        <v>1</v>
      </c>
      <c r="M9" s="23">
        <v>4</v>
      </c>
      <c r="N9" s="23"/>
      <c r="O9" s="23"/>
      <c r="P9" s="24"/>
      <c r="Q9" s="24">
        <v>1</v>
      </c>
      <c r="R9" s="26">
        <f>Q7*Q9+M7*M9+L7*L9+K7*K9+J7*J9+I7*I9+F7*F9+E7*E9+C7*C9</f>
        <v>564.92000000000007</v>
      </c>
      <c r="S9" s="27" t="s">
        <v>63</v>
      </c>
    </row>
    <row r="10" spans="1:19" ht="15" customHeight="1">
      <c r="A10" s="28" t="s">
        <v>64</v>
      </c>
      <c r="B10" s="29"/>
      <c r="C10" s="29"/>
      <c r="D10" s="29">
        <v>2</v>
      </c>
      <c r="E10" s="29">
        <v>2</v>
      </c>
      <c r="F10" s="29"/>
      <c r="G10" s="29">
        <v>1</v>
      </c>
      <c r="H10" s="29"/>
      <c r="I10" s="29">
        <v>6</v>
      </c>
      <c r="J10" s="29">
        <v>2</v>
      </c>
      <c r="K10" s="29">
        <v>1</v>
      </c>
      <c r="L10" s="29">
        <v>1</v>
      </c>
      <c r="M10" s="29">
        <v>4</v>
      </c>
      <c r="N10" s="29">
        <v>4</v>
      </c>
      <c r="O10" s="29"/>
      <c r="P10" s="30"/>
      <c r="Q10" s="30">
        <v>1</v>
      </c>
      <c r="R10" s="33">
        <f>Q7*Q10+M7*M10+L7*L10+N7*N10+K7*K10+J7*J10+I7*I10+G7*G10+E7*E10+D7*D10</f>
        <v>717.67000000000007</v>
      </c>
      <c r="S10" s="36" t="s">
        <v>66</v>
      </c>
    </row>
    <row r="11" spans="1:19" ht="15" customHeight="1">
      <c r="A11" s="37" t="s">
        <v>69</v>
      </c>
      <c r="B11" s="38">
        <v>4</v>
      </c>
      <c r="C11" s="38"/>
      <c r="D11" s="38"/>
      <c r="E11" s="38">
        <v>2</v>
      </c>
      <c r="F11" s="38"/>
      <c r="G11" s="38"/>
      <c r="H11" s="38">
        <v>1</v>
      </c>
      <c r="I11" s="38">
        <v>6</v>
      </c>
      <c r="J11" s="38">
        <v>4</v>
      </c>
      <c r="K11" s="38">
        <v>1</v>
      </c>
      <c r="L11" s="38">
        <v>1</v>
      </c>
      <c r="M11" s="38">
        <v>4</v>
      </c>
      <c r="N11" s="38">
        <v>4</v>
      </c>
      <c r="O11" s="38"/>
      <c r="P11" s="44"/>
      <c r="Q11" s="44">
        <v>1</v>
      </c>
      <c r="R11" s="46">
        <f>Q7*Q11+M7*M11+L7*L11+N7*N11+K7*K11+J7*J11+I7*I11+H7*H11+E7*E11+B7*B11</f>
        <v>788.48</v>
      </c>
      <c r="S11" s="47" t="s">
        <v>71</v>
      </c>
    </row>
    <row r="12" spans="1:19" ht="15" customHeight="1">
      <c r="A12" s="48" t="s">
        <v>83</v>
      </c>
      <c r="B12" s="40">
        <v>2</v>
      </c>
      <c r="C12" s="40">
        <v>2</v>
      </c>
      <c r="D12" s="40"/>
      <c r="E12" s="40">
        <v>2</v>
      </c>
      <c r="F12" s="40">
        <v>2</v>
      </c>
      <c r="G12" s="40"/>
      <c r="H12" s="40"/>
      <c r="I12" s="40">
        <v>10</v>
      </c>
      <c r="J12" s="40">
        <v>4</v>
      </c>
      <c r="K12" s="40">
        <v>2</v>
      </c>
      <c r="L12" s="40">
        <v>1</v>
      </c>
      <c r="M12" s="40">
        <v>4</v>
      </c>
      <c r="N12" s="40">
        <v>4</v>
      </c>
      <c r="O12" s="40"/>
      <c r="P12" s="41"/>
      <c r="Q12" s="41">
        <v>1</v>
      </c>
      <c r="R12" s="42">
        <f>Q7*Q12+M7*M12+L7*L12+N7*N12+K7*K12+J7*J12+I7*I12+F7*F12+E7*E12+C7*C12+B7*B12</f>
        <v>955.47</v>
      </c>
      <c r="S12" s="43" t="s">
        <v>92</v>
      </c>
    </row>
    <row r="13" spans="1:19" ht="15" customHeight="1">
      <c r="A13" s="37" t="s">
        <v>93</v>
      </c>
      <c r="B13" s="38"/>
      <c r="C13" s="38">
        <v>4</v>
      </c>
      <c r="D13" s="38"/>
      <c r="E13" s="38">
        <v>2</v>
      </c>
      <c r="F13" s="38">
        <v>1</v>
      </c>
      <c r="G13" s="38">
        <v>1</v>
      </c>
      <c r="H13" s="38"/>
      <c r="I13" s="38">
        <v>10</v>
      </c>
      <c r="J13" s="38">
        <v>6</v>
      </c>
      <c r="K13" s="38">
        <v>2</v>
      </c>
      <c r="L13" s="38">
        <v>1</v>
      </c>
      <c r="M13" s="38">
        <v>4</v>
      </c>
      <c r="N13" s="38">
        <v>4</v>
      </c>
      <c r="O13" s="38"/>
      <c r="P13" s="44"/>
      <c r="Q13" s="44">
        <v>1</v>
      </c>
      <c r="R13" s="46">
        <f>Q7*Q13+M7*M13+L7*L13+N7*N13+K7*K13+J7*J13+I7*I13+G7*G13+F7*F13+E7*E13+C7*C13</f>
        <v>1015.4000000000001</v>
      </c>
      <c r="S13" s="47" t="s">
        <v>98</v>
      </c>
    </row>
    <row r="14" spans="1:19" ht="15" customHeight="1">
      <c r="A14" s="48" t="s">
        <v>99</v>
      </c>
      <c r="B14" s="40"/>
      <c r="C14" s="40">
        <v>2</v>
      </c>
      <c r="D14" s="40">
        <v>2</v>
      </c>
      <c r="E14" s="40">
        <v>2</v>
      </c>
      <c r="F14" s="40"/>
      <c r="G14" s="40">
        <v>2</v>
      </c>
      <c r="H14" s="40"/>
      <c r="I14" s="40">
        <v>10</v>
      </c>
      <c r="J14" s="40">
        <v>6</v>
      </c>
      <c r="K14" s="40">
        <v>1</v>
      </c>
      <c r="L14" s="40">
        <v>1</v>
      </c>
      <c r="M14" s="40">
        <v>4</v>
      </c>
      <c r="N14" s="40">
        <v>4</v>
      </c>
      <c r="O14" s="40"/>
      <c r="P14" s="41"/>
      <c r="Q14" s="41">
        <v>1</v>
      </c>
      <c r="R14" s="42">
        <f>Q7*Q14+N7*N14+M7*M14+L7*L14+K7*K14+J7*J14+I7*I14+G7*G14+E7*E14+D7*D14+C7*C14</f>
        <v>975.06</v>
      </c>
      <c r="S14" s="43" t="s">
        <v>102</v>
      </c>
    </row>
    <row r="15" spans="1:19" ht="15" customHeight="1">
      <c r="A15" s="37" t="s">
        <v>105</v>
      </c>
      <c r="B15" s="38"/>
      <c r="C15" s="38"/>
      <c r="D15" s="38">
        <v>4</v>
      </c>
      <c r="E15" s="38">
        <v>2</v>
      </c>
      <c r="F15" s="38"/>
      <c r="G15" s="38">
        <v>1</v>
      </c>
      <c r="H15" s="38">
        <v>1</v>
      </c>
      <c r="I15" s="38">
        <v>10</v>
      </c>
      <c r="J15" s="38">
        <v>8</v>
      </c>
      <c r="K15" s="38">
        <v>2</v>
      </c>
      <c r="L15" s="38">
        <v>1</v>
      </c>
      <c r="M15" s="38">
        <v>4</v>
      </c>
      <c r="N15" s="38">
        <v>4</v>
      </c>
      <c r="O15" s="38"/>
      <c r="P15" s="44"/>
      <c r="Q15" s="44">
        <v>1</v>
      </c>
      <c r="R15" s="46">
        <f>Q7*Q15+N7*N15+M7*M15+L7*L15+K7*K15+J7*J15+I7*I15+H7*H15+G7*G15+E7*E15+D7*D15</f>
        <v>1086.8599999999999</v>
      </c>
      <c r="S15" s="47" t="s">
        <v>108</v>
      </c>
    </row>
    <row r="16" spans="1:19" ht="15" customHeight="1">
      <c r="A16" s="48" t="s">
        <v>109</v>
      </c>
      <c r="B16" s="40">
        <v>2</v>
      </c>
      <c r="C16" s="40">
        <v>4</v>
      </c>
      <c r="D16" s="40"/>
      <c r="E16" s="40">
        <v>2</v>
      </c>
      <c r="F16" s="40"/>
      <c r="G16" s="40"/>
      <c r="H16" s="40">
        <v>2</v>
      </c>
      <c r="I16" s="40">
        <v>10</v>
      </c>
      <c r="J16" s="40">
        <v>8</v>
      </c>
      <c r="K16" s="40">
        <v>2</v>
      </c>
      <c r="L16" s="40">
        <v>1</v>
      </c>
      <c r="M16" s="40">
        <v>4</v>
      </c>
      <c r="N16" s="40">
        <v>4</v>
      </c>
      <c r="O16" s="40"/>
      <c r="P16" s="41"/>
      <c r="Q16" s="41">
        <v>1</v>
      </c>
      <c r="R16" s="42">
        <f>Q7*Q16+N7*N16+M7*M16+L7*L16+K7*K16+J7*J16+I7*I16+H7*H16+E7*E16+C7*C16+B7*B16</f>
        <v>1133.8900000000001</v>
      </c>
      <c r="S16" s="43" t="s">
        <v>112</v>
      </c>
    </row>
    <row r="17" spans="1:19" ht="15" customHeight="1">
      <c r="A17" s="37" t="s">
        <v>113</v>
      </c>
      <c r="B17" s="38"/>
      <c r="C17" s="38">
        <v>6</v>
      </c>
      <c r="D17" s="38"/>
      <c r="E17" s="38">
        <v>2</v>
      </c>
      <c r="F17" s="38">
        <v>1</v>
      </c>
      <c r="G17" s="38">
        <v>2</v>
      </c>
      <c r="H17" s="38"/>
      <c r="I17" s="38">
        <v>14</v>
      </c>
      <c r="J17" s="38">
        <v>10</v>
      </c>
      <c r="K17" s="38">
        <v>3</v>
      </c>
      <c r="L17" s="38">
        <v>1</v>
      </c>
      <c r="M17" s="38">
        <v>4</v>
      </c>
      <c r="N17" s="38">
        <v>4</v>
      </c>
      <c r="O17" s="38"/>
      <c r="P17" s="44"/>
      <c r="Q17" s="44">
        <v>1</v>
      </c>
      <c r="R17" s="46">
        <f>Q7*Q17+N7*N17+M7*M17+L7*L17+K7*K17+J7*J17+I7*I17+G7*G17+F7*F17+E7*E17+C7*C17</f>
        <v>1336.36</v>
      </c>
      <c r="S17" s="47" t="s">
        <v>117</v>
      </c>
    </row>
    <row r="18" spans="1:19" ht="15" customHeight="1">
      <c r="A18" s="48" t="s">
        <v>119</v>
      </c>
      <c r="B18" s="40"/>
      <c r="C18" s="40">
        <v>4</v>
      </c>
      <c r="D18" s="40">
        <v>2</v>
      </c>
      <c r="E18" s="40">
        <v>2</v>
      </c>
      <c r="F18" s="40"/>
      <c r="G18" s="40">
        <v>3</v>
      </c>
      <c r="H18" s="40"/>
      <c r="I18" s="40">
        <v>14</v>
      </c>
      <c r="J18" s="40">
        <v>10</v>
      </c>
      <c r="K18" s="40">
        <v>3</v>
      </c>
      <c r="L18" s="40">
        <v>1</v>
      </c>
      <c r="M18" s="40">
        <v>4</v>
      </c>
      <c r="N18" s="40">
        <v>4</v>
      </c>
      <c r="O18" s="40"/>
      <c r="P18" s="41"/>
      <c r="Q18" s="41">
        <v>1</v>
      </c>
      <c r="R18" s="42">
        <f>Q7*Q18+N7*N18+M7*M18+L7*L18+K7*K18+J7*J18+I7*I18+G7*G18+E7*E18+D7*D18+C7*C18</f>
        <v>1359.5900000000001</v>
      </c>
      <c r="S18" s="43" t="s">
        <v>122</v>
      </c>
    </row>
    <row r="19" spans="1:19" ht="15" customHeight="1">
      <c r="A19" s="37" t="s">
        <v>123</v>
      </c>
      <c r="B19" s="38"/>
      <c r="C19" s="38">
        <v>2</v>
      </c>
      <c r="D19" s="38">
        <v>4</v>
      </c>
      <c r="E19" s="38">
        <v>2</v>
      </c>
      <c r="F19" s="38"/>
      <c r="G19" s="38">
        <v>2</v>
      </c>
      <c r="H19" s="38">
        <v>1</v>
      </c>
      <c r="I19" s="38">
        <v>14</v>
      </c>
      <c r="J19" s="38">
        <v>12</v>
      </c>
      <c r="K19" s="38">
        <v>3</v>
      </c>
      <c r="L19" s="38">
        <v>1</v>
      </c>
      <c r="M19" s="38">
        <v>4</v>
      </c>
      <c r="N19" s="38">
        <v>4</v>
      </c>
      <c r="O19" s="38"/>
      <c r="P19" s="44"/>
      <c r="Q19" s="44">
        <v>1</v>
      </c>
      <c r="R19" s="46">
        <f>Q7*Q19+N7*N19+M7*M19+L7*L19+K7*K19+J7*J19+I7*I19+H7*H19+G7*G19+E7*E19+D7*D19+C7*C19</f>
        <v>1407.82</v>
      </c>
      <c r="S19" s="47" t="s">
        <v>110</v>
      </c>
    </row>
    <row r="20" spans="1:19" ht="15" customHeight="1">
      <c r="A20" s="48" t="s">
        <v>128</v>
      </c>
      <c r="B20" s="40"/>
      <c r="C20" s="40"/>
      <c r="D20" s="40">
        <v>6</v>
      </c>
      <c r="E20" s="40">
        <v>2</v>
      </c>
      <c r="F20" s="40"/>
      <c r="G20" s="40">
        <v>1</v>
      </c>
      <c r="H20" s="40">
        <v>2</v>
      </c>
      <c r="I20" s="40">
        <v>14</v>
      </c>
      <c r="J20" s="40">
        <v>12</v>
      </c>
      <c r="K20" s="40">
        <v>3</v>
      </c>
      <c r="L20" s="40">
        <v>1</v>
      </c>
      <c r="M20" s="40">
        <v>4</v>
      </c>
      <c r="N20" s="40"/>
      <c r="O20" s="40">
        <v>4</v>
      </c>
      <c r="P20" s="41"/>
      <c r="Q20" s="41">
        <v>1</v>
      </c>
      <c r="R20" s="42">
        <f>Q7*Q20+O7*O20+M7*M20+L7*L20+K7*K20+J7*J20+I7*I20+H7*H20+G7*G20+E7*E20+D7*D20</f>
        <v>1439.1300000000003</v>
      </c>
      <c r="S20" s="43" t="s">
        <v>114</v>
      </c>
    </row>
    <row r="21" spans="1:19" ht="15" customHeight="1">
      <c r="A21" s="37" t="s">
        <v>131</v>
      </c>
      <c r="B21" s="38"/>
      <c r="C21" s="38">
        <v>8</v>
      </c>
      <c r="D21" s="38"/>
      <c r="E21" s="38">
        <v>2</v>
      </c>
      <c r="F21" s="38"/>
      <c r="G21" s="38"/>
      <c r="H21" s="38">
        <v>3</v>
      </c>
      <c r="I21" s="38">
        <v>14</v>
      </c>
      <c r="J21" s="38">
        <v>14</v>
      </c>
      <c r="K21" s="38">
        <v>3</v>
      </c>
      <c r="L21" s="38">
        <v>1</v>
      </c>
      <c r="M21" s="38">
        <v>4</v>
      </c>
      <c r="N21" s="38"/>
      <c r="O21" s="38">
        <v>4</v>
      </c>
      <c r="P21" s="44"/>
      <c r="Q21" s="44">
        <v>1</v>
      </c>
      <c r="R21" s="46">
        <f>Q7*Q21+O7*O21+M7*M21+L7*L21+K7*K21+J7*J21+I7*I21+H7*H21+E7*E21+C7*C21</f>
        <v>1522.8600000000001</v>
      </c>
      <c r="S21" s="47" t="s">
        <v>132</v>
      </c>
    </row>
    <row r="22" spans="1:19" ht="15" customHeight="1">
      <c r="A22" s="48" t="s">
        <v>133</v>
      </c>
      <c r="B22" s="40"/>
      <c r="C22" s="40">
        <v>6</v>
      </c>
      <c r="D22" s="40">
        <v>2</v>
      </c>
      <c r="E22" s="40">
        <v>2</v>
      </c>
      <c r="F22" s="40"/>
      <c r="G22" s="40">
        <v>4</v>
      </c>
      <c r="H22" s="40"/>
      <c r="I22" s="40">
        <v>18</v>
      </c>
      <c r="J22" s="40">
        <v>14</v>
      </c>
      <c r="K22" s="40">
        <v>4</v>
      </c>
      <c r="L22" s="40">
        <v>1</v>
      </c>
      <c r="M22" s="40">
        <v>4</v>
      </c>
      <c r="N22" s="40"/>
      <c r="O22" s="40">
        <v>4</v>
      </c>
      <c r="P22" s="41"/>
      <c r="Q22" s="41">
        <v>1</v>
      </c>
      <c r="R22" s="42">
        <f>Q7*Q22+O7*O22+M7*M22+L7*L22+K7*K22+J7*J22+I7*I22+G7*G22+E7*E22+D7*D22+C7*C22</f>
        <v>1693.8700000000001</v>
      </c>
      <c r="S22" s="43" t="s">
        <v>124</v>
      </c>
    </row>
    <row r="23" spans="1:19" ht="15" customHeight="1">
      <c r="A23" s="37" t="s">
        <v>134</v>
      </c>
      <c r="B23" s="38"/>
      <c r="C23" s="38">
        <v>4</v>
      </c>
      <c r="D23" s="38">
        <v>4</v>
      </c>
      <c r="E23" s="38">
        <v>2</v>
      </c>
      <c r="F23" s="38"/>
      <c r="G23" s="38">
        <v>3</v>
      </c>
      <c r="H23" s="38">
        <v>1</v>
      </c>
      <c r="I23" s="38">
        <v>18</v>
      </c>
      <c r="J23" s="38">
        <v>16</v>
      </c>
      <c r="K23" s="38">
        <v>4</v>
      </c>
      <c r="L23" s="38">
        <v>1</v>
      </c>
      <c r="M23" s="38">
        <v>4</v>
      </c>
      <c r="N23" s="38"/>
      <c r="O23" s="38">
        <v>4</v>
      </c>
      <c r="P23" s="44"/>
      <c r="Q23" s="44">
        <v>1</v>
      </c>
      <c r="R23" s="46">
        <f>Q7*Q23+O7*O23+M7*M23+L7*L23+K7*K23+J7*J23+I7*I23+H7*H23+G7*G23+E7*E23+D7*D23+C7*C23</f>
        <v>1742.1</v>
      </c>
      <c r="S23" s="47" t="s">
        <v>135</v>
      </c>
    </row>
    <row r="24" spans="1:19" ht="15" customHeight="1">
      <c r="A24" s="48" t="s">
        <v>136</v>
      </c>
      <c r="B24" s="40"/>
      <c r="C24" s="40">
        <v>2</v>
      </c>
      <c r="D24" s="40">
        <v>6</v>
      </c>
      <c r="E24" s="40">
        <v>2</v>
      </c>
      <c r="F24" s="40"/>
      <c r="G24" s="40">
        <v>2</v>
      </c>
      <c r="H24" s="40">
        <v>2</v>
      </c>
      <c r="I24" s="40">
        <v>18</v>
      </c>
      <c r="J24" s="40">
        <v>16</v>
      </c>
      <c r="K24" s="40">
        <v>4</v>
      </c>
      <c r="L24" s="40">
        <v>1</v>
      </c>
      <c r="M24" s="40">
        <v>4</v>
      </c>
      <c r="N24" s="40"/>
      <c r="O24" s="40">
        <v>4</v>
      </c>
      <c r="P24" s="41"/>
      <c r="Q24" s="41">
        <v>1</v>
      </c>
      <c r="R24" s="42">
        <f>Q7*Q24+O7*O24+M7*M24+L7*L24+K7*K24+J7*J24+I7*I24+H7*H24+G7*G24+E7*E24+D7*D24+C7*C24</f>
        <v>1760.09</v>
      </c>
      <c r="S24" s="43" t="s">
        <v>129</v>
      </c>
    </row>
    <row r="25" spans="1:19" ht="15" customHeight="1">
      <c r="A25" s="37" t="s">
        <v>137</v>
      </c>
      <c r="B25" s="38"/>
      <c r="C25" s="38"/>
      <c r="D25" s="38">
        <v>8</v>
      </c>
      <c r="E25" s="38">
        <v>2</v>
      </c>
      <c r="F25" s="38"/>
      <c r="G25" s="38">
        <v>1</v>
      </c>
      <c r="H25" s="38">
        <v>3</v>
      </c>
      <c r="I25" s="38">
        <v>18</v>
      </c>
      <c r="J25" s="38">
        <v>18</v>
      </c>
      <c r="K25" s="38">
        <v>4</v>
      </c>
      <c r="L25" s="38">
        <v>1</v>
      </c>
      <c r="M25" s="38">
        <v>4</v>
      </c>
      <c r="N25" s="38"/>
      <c r="O25" s="38">
        <v>4</v>
      </c>
      <c r="P25" s="44"/>
      <c r="Q25" s="44">
        <v>1</v>
      </c>
      <c r="R25" s="46">
        <f>Q7*Q25+O7*O25+M7*M25+L7*L25+K7*K25+J7*J25+I7*I25+H7*H25+G7*G25+E7*E25+D7*D25</f>
        <v>1808.3200000000002</v>
      </c>
      <c r="S25" s="47" t="s">
        <v>138</v>
      </c>
    </row>
    <row r="26" spans="1:19" ht="15" customHeight="1">
      <c r="A26" s="48" t="s">
        <v>139</v>
      </c>
      <c r="B26" s="40"/>
      <c r="C26" s="40">
        <v>8</v>
      </c>
      <c r="D26" s="40">
        <v>2</v>
      </c>
      <c r="E26" s="40">
        <v>2</v>
      </c>
      <c r="F26" s="40"/>
      <c r="G26" s="40"/>
      <c r="H26" s="40">
        <v>4</v>
      </c>
      <c r="I26" s="40">
        <v>18</v>
      </c>
      <c r="J26" s="40">
        <v>18</v>
      </c>
      <c r="K26" s="40">
        <v>4</v>
      </c>
      <c r="L26" s="40">
        <v>1</v>
      </c>
      <c r="M26" s="40">
        <v>4</v>
      </c>
      <c r="N26" s="40"/>
      <c r="O26" s="40">
        <v>4</v>
      </c>
      <c r="P26" s="41"/>
      <c r="Q26" s="41">
        <v>1</v>
      </c>
      <c r="R26" s="42">
        <f>Q7*Q26+O7*O26+M7*M26+L7*L26+K7*K26+J7*J26+I7*I26+H7*H26+E7*E26+D7*D26+C7*C26</f>
        <v>1861.8100000000002</v>
      </c>
      <c r="S26" s="43" t="s">
        <v>140</v>
      </c>
    </row>
    <row r="27" spans="1:19" ht="15" customHeight="1">
      <c r="A27" s="37" t="s">
        <v>141</v>
      </c>
      <c r="B27" s="38"/>
      <c r="C27" s="38">
        <v>6</v>
      </c>
      <c r="D27" s="38">
        <v>4</v>
      </c>
      <c r="E27" s="38">
        <v>2</v>
      </c>
      <c r="F27" s="38"/>
      <c r="G27" s="38">
        <v>4</v>
      </c>
      <c r="H27" s="38">
        <v>1</v>
      </c>
      <c r="I27" s="38">
        <v>22</v>
      </c>
      <c r="J27" s="38">
        <v>20</v>
      </c>
      <c r="K27" s="38">
        <v>5</v>
      </c>
      <c r="L27" s="38">
        <v>1</v>
      </c>
      <c r="M27" s="38">
        <v>4</v>
      </c>
      <c r="N27" s="38"/>
      <c r="O27" s="38">
        <v>4</v>
      </c>
      <c r="P27" s="44"/>
      <c r="Q27" s="44">
        <v>1</v>
      </c>
      <c r="R27" s="46">
        <f>Q7*Q27+O7*O27+M7*M27+L7*L27+K7*K27+J7*J27+I7*I27+H7*H27+G7*G27+E7*E27+D7*D27+C7*C27</f>
        <v>2063.06</v>
      </c>
      <c r="S27" s="47" t="s">
        <v>143</v>
      </c>
    </row>
    <row r="28" spans="1:19" ht="15" customHeight="1">
      <c r="A28" s="48" t="s">
        <v>144</v>
      </c>
      <c r="B28" s="40"/>
      <c r="C28" s="40">
        <v>4</v>
      </c>
      <c r="D28" s="40">
        <v>6</v>
      </c>
      <c r="E28" s="40">
        <v>2</v>
      </c>
      <c r="F28" s="40"/>
      <c r="G28" s="40">
        <v>3</v>
      </c>
      <c r="H28" s="40">
        <v>2</v>
      </c>
      <c r="I28" s="40">
        <v>22</v>
      </c>
      <c r="J28" s="40">
        <v>20</v>
      </c>
      <c r="K28" s="40">
        <v>5</v>
      </c>
      <c r="L28" s="40">
        <v>1</v>
      </c>
      <c r="M28" s="40">
        <v>4</v>
      </c>
      <c r="N28" s="40"/>
      <c r="O28" s="40">
        <v>4</v>
      </c>
      <c r="P28" s="41"/>
      <c r="Q28" s="41">
        <v>1</v>
      </c>
      <c r="R28" s="42">
        <f>Q7*Q28+O7*O28+M7*M28+L7*L28+K7*K28+J7*J28+I7*I28+H7*H28+G7*G28+E7*E28+D7*D28+C7*C28</f>
        <v>2081.0500000000002</v>
      </c>
      <c r="S28" s="43" t="s">
        <v>143</v>
      </c>
    </row>
    <row r="29" spans="1:19" ht="15" customHeight="1">
      <c r="A29" s="37" t="s">
        <v>152</v>
      </c>
      <c r="B29" s="38"/>
      <c r="C29" s="38">
        <v>2</v>
      </c>
      <c r="D29" s="38">
        <v>8</v>
      </c>
      <c r="E29" s="38">
        <v>2</v>
      </c>
      <c r="F29" s="38"/>
      <c r="G29" s="38">
        <v>2</v>
      </c>
      <c r="H29" s="38">
        <v>3</v>
      </c>
      <c r="I29" s="38">
        <v>22</v>
      </c>
      <c r="J29" s="38">
        <v>22</v>
      </c>
      <c r="K29" s="38">
        <v>5</v>
      </c>
      <c r="L29" s="38">
        <v>1</v>
      </c>
      <c r="M29" s="38">
        <v>4</v>
      </c>
      <c r="N29" s="38"/>
      <c r="O29" s="38"/>
      <c r="P29" s="44">
        <v>4</v>
      </c>
      <c r="Q29" s="44">
        <v>1</v>
      </c>
      <c r="R29" s="46">
        <f>Q7*Q29+P7*P29+M7*M29+L7*L29+K7*K29+J7*J29+I7*I29+H7*H29+G7*G29+E7*E29+D7*D29+C7*C29</f>
        <v>2215.04</v>
      </c>
      <c r="S29" s="47" t="s">
        <v>153</v>
      </c>
    </row>
    <row r="30" spans="1:19" ht="15" customHeight="1">
      <c r="A30" s="48" t="s">
        <v>154</v>
      </c>
      <c r="B30" s="40"/>
      <c r="C30" s="40"/>
      <c r="D30" s="40">
        <v>10</v>
      </c>
      <c r="E30" s="40">
        <v>2</v>
      </c>
      <c r="F30" s="40"/>
      <c r="G30" s="40">
        <v>1</v>
      </c>
      <c r="H30" s="40">
        <v>4</v>
      </c>
      <c r="I30" s="40">
        <v>22</v>
      </c>
      <c r="J30" s="40">
        <v>22</v>
      </c>
      <c r="K30" s="40">
        <v>5</v>
      </c>
      <c r="L30" s="40">
        <v>1</v>
      </c>
      <c r="M30" s="40">
        <v>4</v>
      </c>
      <c r="N30" s="40"/>
      <c r="O30" s="40"/>
      <c r="P30" s="40">
        <v>4</v>
      </c>
      <c r="Q30" s="41">
        <v>1</v>
      </c>
      <c r="R30" s="42">
        <f>Q7*Q30+P7*P30+M7*M30+L7*L30+K7*K30+J7*J30+I7*I30+H7*H30+G7*G30+E7*E30+D7*D30</f>
        <v>2233.0300000000002</v>
      </c>
      <c r="S30" s="43" t="s">
        <v>153</v>
      </c>
    </row>
    <row r="31" spans="1:19" ht="15" customHeight="1">
      <c r="A31" s="37" t="s">
        <v>155</v>
      </c>
      <c r="B31" s="38"/>
      <c r="C31" s="38">
        <v>8</v>
      </c>
      <c r="D31" s="38">
        <v>4</v>
      </c>
      <c r="E31" s="38">
        <v>2</v>
      </c>
      <c r="F31" s="38"/>
      <c r="G31" s="38"/>
      <c r="H31" s="38">
        <v>5</v>
      </c>
      <c r="I31" s="38">
        <v>22</v>
      </c>
      <c r="J31" s="38">
        <v>24</v>
      </c>
      <c r="K31" s="38">
        <v>5</v>
      </c>
      <c r="L31" s="38">
        <v>1</v>
      </c>
      <c r="M31" s="38">
        <v>4</v>
      </c>
      <c r="N31" s="38"/>
      <c r="O31" s="38"/>
      <c r="P31" s="38">
        <v>4</v>
      </c>
      <c r="Q31" s="44">
        <v>1</v>
      </c>
      <c r="R31" s="46">
        <f>Q7*Q31+P7*P31+M7*M31+L7*L31+K7*K31+J7*J31+I7*I31+H7*H31+E7*E31+D7*D31+C7*C31</f>
        <v>2316.7600000000002</v>
      </c>
      <c r="S31" s="47" t="s">
        <v>153</v>
      </c>
    </row>
    <row r="32" spans="1:19" ht="15" customHeight="1">
      <c r="A32" s="48" t="s">
        <v>156</v>
      </c>
      <c r="B32" s="40"/>
      <c r="C32" s="40">
        <v>6</v>
      </c>
      <c r="D32" s="40">
        <v>6</v>
      </c>
      <c r="E32" s="40">
        <v>2</v>
      </c>
      <c r="F32" s="40"/>
      <c r="G32" s="40">
        <v>4</v>
      </c>
      <c r="H32" s="40">
        <v>2</v>
      </c>
      <c r="I32" s="40">
        <v>26</v>
      </c>
      <c r="J32" s="40">
        <v>24</v>
      </c>
      <c r="K32" s="40">
        <v>6</v>
      </c>
      <c r="L32" s="40">
        <v>1</v>
      </c>
      <c r="M32" s="40">
        <v>4</v>
      </c>
      <c r="N32" s="40"/>
      <c r="O32" s="40"/>
      <c r="P32" s="41">
        <v>4</v>
      </c>
      <c r="Q32" s="41">
        <v>1</v>
      </c>
      <c r="R32" s="42">
        <f>Q7*Q32+P7*P32+M7*M32+L7*L32+K7*K32+J7*J32+I7*I32+H7*H32+G7*G32+E7*E32+D7*D32+C7*C32</f>
        <v>2487.7700000000004</v>
      </c>
      <c r="S32" s="43" t="s">
        <v>153</v>
      </c>
    </row>
    <row r="33" spans="1:19" ht="12.75" customHeight="1">
      <c r="A33" s="56" t="s">
        <v>157</v>
      </c>
      <c r="B33" s="51"/>
      <c r="C33" s="51">
        <v>4</v>
      </c>
      <c r="D33" s="51">
        <v>8</v>
      </c>
      <c r="E33" s="51">
        <v>2</v>
      </c>
      <c r="F33" s="51"/>
      <c r="G33" s="51">
        <v>3</v>
      </c>
      <c r="H33" s="51">
        <v>3</v>
      </c>
      <c r="I33" s="51">
        <v>26</v>
      </c>
      <c r="J33" s="51">
        <v>26</v>
      </c>
      <c r="K33" s="51">
        <v>6</v>
      </c>
      <c r="L33" s="51">
        <v>1</v>
      </c>
      <c r="M33" s="51">
        <v>4</v>
      </c>
      <c r="N33" s="51"/>
      <c r="O33" s="51"/>
      <c r="P33" s="52">
        <v>4</v>
      </c>
      <c r="Q33" s="52">
        <v>1</v>
      </c>
      <c r="R33" s="53">
        <f>Q7*Q33+P7*P33+M7*M33+L7*L33+K7*K33+J7*J33+I7*I33+H7*H33+G7*G33+E7*E33+D7*D33+C7*C33</f>
        <v>2536</v>
      </c>
      <c r="S33" s="54" t="s">
        <v>153</v>
      </c>
    </row>
    <row r="34" spans="1:19" ht="10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2.75" customHeight="1">
      <c r="A35" s="55" t="s">
        <v>142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2.75" customHeight="1">
      <c r="A36" s="55" t="s">
        <v>145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2.75" customHeight="1">
      <c r="A37" s="55" t="s">
        <v>146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2.75" customHeight="1">
      <c r="A38" s="55" t="s">
        <v>147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2.75" customHeight="1">
      <c r="A39" s="55" t="s">
        <v>148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2.75" customHeight="1">
      <c r="A40" s="55" t="s">
        <v>149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2.75" customHeight="1">
      <c r="A41" s="55" t="s">
        <v>150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2.75" customHeight="1">
      <c r="A42" s="55" t="s">
        <v>151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</sheetData>
  <mergeCells count="4">
    <mergeCell ref="I5:J5"/>
    <mergeCell ref="K3:L3"/>
    <mergeCell ref="R2:S7"/>
    <mergeCell ref="A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2"/>
  <sheetViews>
    <sheetView workbookViewId="0">
      <selection sqref="A1:I1"/>
    </sheetView>
  </sheetViews>
  <sheetFormatPr defaultColWidth="17.21875" defaultRowHeight="15" customHeight="1"/>
  <cols>
    <col min="1" max="1" width="7.88671875" customWidth="1"/>
    <col min="2" max="3" width="6.33203125" customWidth="1"/>
    <col min="4" max="4" width="6.6640625" customWidth="1"/>
    <col min="5" max="5" width="6.33203125" customWidth="1"/>
    <col min="6" max="6" width="6.21875" customWidth="1"/>
    <col min="7" max="7" width="6.33203125" customWidth="1"/>
    <col min="8" max="9" width="6.21875" customWidth="1"/>
    <col min="10" max="10" width="6.33203125" customWidth="1"/>
    <col min="11" max="11" width="6.88671875" customWidth="1"/>
    <col min="12" max="12" width="7.6640625" customWidth="1"/>
    <col min="13" max="13" width="6.6640625" customWidth="1"/>
    <col min="14" max="14" width="7.109375" customWidth="1"/>
    <col min="15" max="15" width="7" customWidth="1"/>
    <col min="16" max="16" width="7.33203125" customWidth="1"/>
    <col min="17" max="17" width="7.6640625" customWidth="1"/>
    <col min="18" max="18" width="7.77734375" customWidth="1"/>
    <col min="19" max="19" width="9.109375" customWidth="1"/>
  </cols>
  <sheetData>
    <row r="1" spans="1:19" ht="19.5" customHeight="1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1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22</v>
      </c>
      <c r="G2" s="4" t="s">
        <v>23</v>
      </c>
      <c r="H2" s="4" t="s">
        <v>24</v>
      </c>
      <c r="I2" s="4" t="s">
        <v>6</v>
      </c>
      <c r="J2" s="4" t="s">
        <v>7</v>
      </c>
      <c r="K2" s="4" t="s">
        <v>25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  <c r="R2" s="90"/>
      <c r="S2" s="91"/>
    </row>
    <row r="3" spans="1:19" ht="13.5" customHeight="1">
      <c r="A3" s="6" t="s">
        <v>14</v>
      </c>
      <c r="B3" s="8" t="s">
        <v>21</v>
      </c>
      <c r="C3" s="8" t="s">
        <v>31</v>
      </c>
      <c r="D3" s="8" t="s">
        <v>32</v>
      </c>
      <c r="E3" s="8" t="s">
        <v>33</v>
      </c>
      <c r="F3" s="8">
        <v>1254</v>
      </c>
      <c r="G3" s="8">
        <v>1743</v>
      </c>
      <c r="H3" s="8">
        <v>2242</v>
      </c>
      <c r="I3" s="8">
        <v>2000</v>
      </c>
      <c r="J3" s="8">
        <v>2205</v>
      </c>
      <c r="K3" s="88" t="s">
        <v>30</v>
      </c>
      <c r="L3" s="89"/>
      <c r="M3" s="8" t="s">
        <v>34</v>
      </c>
      <c r="N3" s="8">
        <v>2570</v>
      </c>
      <c r="O3" s="12" t="s">
        <v>35</v>
      </c>
      <c r="P3" s="12" t="s">
        <v>36</v>
      </c>
      <c r="Q3" s="8" t="s">
        <v>51</v>
      </c>
      <c r="R3" s="92"/>
      <c r="S3" s="93"/>
    </row>
    <row r="4" spans="1:19" ht="25.5" customHeight="1">
      <c r="A4" s="6" t="s">
        <v>38</v>
      </c>
      <c r="B4" s="11" t="s">
        <v>39</v>
      </c>
      <c r="C4" s="11" t="s">
        <v>40</v>
      </c>
      <c r="D4" s="11" t="s">
        <v>41</v>
      </c>
      <c r="E4" s="11" t="s">
        <v>42</v>
      </c>
      <c r="F4" s="11" t="s">
        <v>52</v>
      </c>
      <c r="G4" s="11" t="s">
        <v>53</v>
      </c>
      <c r="H4" s="11" t="s">
        <v>54</v>
      </c>
      <c r="I4" s="11" t="s">
        <v>43</v>
      </c>
      <c r="J4" s="11" t="s">
        <v>44</v>
      </c>
      <c r="K4" s="11" t="s">
        <v>45</v>
      </c>
      <c r="L4" s="11" t="s">
        <v>46</v>
      </c>
      <c r="M4" s="11" t="s">
        <v>47</v>
      </c>
      <c r="N4" s="11" t="s">
        <v>48</v>
      </c>
      <c r="O4" s="13" t="s">
        <v>49</v>
      </c>
      <c r="P4" s="13" t="s">
        <v>49</v>
      </c>
      <c r="Q4" s="11" t="s">
        <v>50</v>
      </c>
      <c r="R4" s="92"/>
      <c r="S4" s="93"/>
    </row>
    <row r="5" spans="1:19" ht="66.75" customHeight="1">
      <c r="A5" s="6" t="s">
        <v>55</v>
      </c>
      <c r="B5" s="9"/>
      <c r="C5" s="9"/>
      <c r="D5" s="9"/>
      <c r="E5" s="9"/>
      <c r="F5" s="7"/>
      <c r="G5" s="7"/>
      <c r="H5" s="7"/>
      <c r="I5" s="86"/>
      <c r="J5" s="87"/>
      <c r="K5" s="9"/>
      <c r="L5" s="9"/>
      <c r="M5" s="9"/>
      <c r="N5" s="9"/>
      <c r="O5" s="9"/>
      <c r="P5" s="9"/>
      <c r="Q5" s="9"/>
      <c r="R5" s="92"/>
      <c r="S5" s="93"/>
    </row>
    <row r="6" spans="1:19" ht="13.5" customHeight="1">
      <c r="A6" s="6" t="s">
        <v>56</v>
      </c>
      <c r="B6" s="9">
        <v>5.05</v>
      </c>
      <c r="C6" s="9">
        <v>6.4</v>
      </c>
      <c r="D6" s="9">
        <v>7.75</v>
      </c>
      <c r="E6" s="9">
        <v>3.06</v>
      </c>
      <c r="F6" s="9">
        <v>5.08</v>
      </c>
      <c r="G6" s="9">
        <v>6.45</v>
      </c>
      <c r="H6" s="9">
        <v>7.3</v>
      </c>
      <c r="I6" s="9">
        <v>2.2200000000000002</v>
      </c>
      <c r="J6" s="9">
        <v>2.39</v>
      </c>
      <c r="K6" s="9">
        <v>15.85</v>
      </c>
      <c r="L6" s="9">
        <v>15.98</v>
      </c>
      <c r="M6" s="9">
        <v>6.23</v>
      </c>
      <c r="N6" s="9">
        <v>5.2</v>
      </c>
      <c r="O6" s="9">
        <v>6.5</v>
      </c>
      <c r="P6" s="9">
        <v>12</v>
      </c>
      <c r="Q6" s="9">
        <v>11</v>
      </c>
      <c r="R6" s="92"/>
      <c r="S6" s="93"/>
    </row>
    <row r="7" spans="1:19" ht="11.25" customHeight="1">
      <c r="A7" s="15" t="s">
        <v>57</v>
      </c>
      <c r="B7" s="16">
        <v>28.29</v>
      </c>
      <c r="C7" s="16">
        <v>34.909999999999997</v>
      </c>
      <c r="D7" s="16">
        <v>41.13</v>
      </c>
      <c r="E7" s="16">
        <v>17.87</v>
      </c>
      <c r="F7" s="16">
        <v>36.479999999999997</v>
      </c>
      <c r="G7" s="16">
        <v>45.13</v>
      </c>
      <c r="H7" s="16">
        <v>48.54</v>
      </c>
      <c r="I7" s="16">
        <v>14.49</v>
      </c>
      <c r="J7" s="16">
        <v>15.12</v>
      </c>
      <c r="K7" s="16">
        <v>63.57</v>
      </c>
      <c r="L7" s="16">
        <v>68.790000000000006</v>
      </c>
      <c r="M7" s="16">
        <v>19.61</v>
      </c>
      <c r="N7" s="16">
        <v>29.73</v>
      </c>
      <c r="O7" s="16">
        <v>35.71</v>
      </c>
      <c r="P7" s="16">
        <v>57.15</v>
      </c>
      <c r="Q7" s="16">
        <v>52.66</v>
      </c>
      <c r="R7" s="94"/>
      <c r="S7" s="95"/>
    </row>
    <row r="8" spans="1:19" ht="14.25" customHeight="1">
      <c r="A8" s="17" t="s">
        <v>62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/>
      <c r="R8" s="25" t="s">
        <v>59</v>
      </c>
      <c r="S8" s="31" t="s">
        <v>60</v>
      </c>
    </row>
    <row r="9" spans="1:19" ht="15" customHeight="1">
      <c r="A9" s="32" t="s">
        <v>65</v>
      </c>
      <c r="B9" s="23"/>
      <c r="C9" s="23">
        <v>2</v>
      </c>
      <c r="D9" s="23"/>
      <c r="E9" s="23">
        <v>2</v>
      </c>
      <c r="F9" s="23">
        <v>1</v>
      </c>
      <c r="G9" s="23"/>
      <c r="H9" s="23"/>
      <c r="I9" s="23">
        <v>6</v>
      </c>
      <c r="J9" s="23">
        <v>2</v>
      </c>
      <c r="K9" s="23"/>
      <c r="L9" s="23">
        <v>1</v>
      </c>
      <c r="M9" s="23">
        <v>4</v>
      </c>
      <c r="N9" s="23"/>
      <c r="O9" s="23"/>
      <c r="P9" s="24"/>
      <c r="Q9" s="24">
        <v>1</v>
      </c>
      <c r="R9" s="34">
        <f>Q7*Q9+M7*M9+L7*L9+J7*J9+I7*I9+F7*F9+E7*E9+C7*C9</f>
        <v>459.11</v>
      </c>
      <c r="S9" s="27" t="s">
        <v>67</v>
      </c>
    </row>
    <row r="10" spans="1:19" ht="15" customHeight="1">
      <c r="A10" s="35" t="s">
        <v>68</v>
      </c>
      <c r="B10" s="29"/>
      <c r="C10" s="29"/>
      <c r="D10" s="29">
        <v>2</v>
      </c>
      <c r="E10" s="29">
        <v>2</v>
      </c>
      <c r="F10" s="29"/>
      <c r="G10" s="29">
        <v>1</v>
      </c>
      <c r="H10" s="29"/>
      <c r="I10" s="29">
        <v>6</v>
      </c>
      <c r="J10" s="29">
        <v>2</v>
      </c>
      <c r="K10" s="29"/>
      <c r="L10" s="29">
        <v>1</v>
      </c>
      <c r="M10" s="29">
        <v>4</v>
      </c>
      <c r="N10" s="29">
        <v>4</v>
      </c>
      <c r="O10" s="29"/>
      <c r="P10" s="30"/>
      <c r="Q10" s="30">
        <v>1</v>
      </c>
      <c r="R10" s="33">
        <f>Q7*Q10+N7*N10+M7*M10+L7*L10+J7*J10+I7*I10+G7*G10+E7*E10+D7*D10</f>
        <v>599.12</v>
      </c>
      <c r="S10" s="36" t="s">
        <v>67</v>
      </c>
    </row>
    <row r="11" spans="1:19" ht="15" customHeight="1">
      <c r="A11" s="45" t="s">
        <v>70</v>
      </c>
      <c r="B11" s="38">
        <v>4</v>
      </c>
      <c r="C11" s="38"/>
      <c r="D11" s="38"/>
      <c r="E11" s="38">
        <v>2</v>
      </c>
      <c r="F11" s="38"/>
      <c r="G11" s="38"/>
      <c r="H11" s="38">
        <v>1</v>
      </c>
      <c r="I11" s="38">
        <v>6</v>
      </c>
      <c r="J11" s="38">
        <v>4</v>
      </c>
      <c r="K11" s="38"/>
      <c r="L11" s="38">
        <v>1</v>
      </c>
      <c r="M11" s="38">
        <v>4</v>
      </c>
      <c r="N11" s="38">
        <v>4</v>
      </c>
      <c r="O11" s="38"/>
      <c r="P11" s="44"/>
      <c r="Q11" s="44">
        <v>1</v>
      </c>
      <c r="R11" s="46">
        <f>Q7*Q11+N7*N11+M7*M11+L7*L11+J7*J11+I7*I11+H7*H11+E7*E11+B7*B11</f>
        <v>663.67</v>
      </c>
      <c r="S11" s="47" t="s">
        <v>72</v>
      </c>
    </row>
    <row r="12" spans="1:19" ht="15" customHeight="1">
      <c r="A12" s="39" t="s">
        <v>73</v>
      </c>
      <c r="B12" s="40">
        <v>2</v>
      </c>
      <c r="C12" s="40">
        <v>2</v>
      </c>
      <c r="D12" s="40"/>
      <c r="E12" s="40">
        <v>2</v>
      </c>
      <c r="F12" s="40"/>
      <c r="G12" s="40"/>
      <c r="H12" s="40">
        <v>1</v>
      </c>
      <c r="I12" s="40">
        <v>6</v>
      </c>
      <c r="J12" s="40">
        <v>4</v>
      </c>
      <c r="K12" s="40">
        <v>1</v>
      </c>
      <c r="L12" s="40">
        <v>1</v>
      </c>
      <c r="M12" s="40">
        <v>4</v>
      </c>
      <c r="N12" s="40">
        <v>4</v>
      </c>
      <c r="O12" s="40"/>
      <c r="P12" s="41"/>
      <c r="Q12" s="41">
        <v>1</v>
      </c>
      <c r="R12" s="42">
        <f>Q7*Q12+N7*N12+M7*M12+L7*L12+K7*K12+J7*J12+I7*I12+H7*H12+E7*E12+C7*C12+B7*B12</f>
        <v>740.4799999999999</v>
      </c>
      <c r="S12" s="43" t="s">
        <v>63</v>
      </c>
    </row>
    <row r="13" spans="1:19" ht="15" customHeight="1">
      <c r="A13" s="45" t="s">
        <v>74</v>
      </c>
      <c r="B13" s="38"/>
      <c r="C13" s="38">
        <v>4</v>
      </c>
      <c r="D13" s="38"/>
      <c r="E13" s="38">
        <v>2</v>
      </c>
      <c r="F13" s="38">
        <v>2</v>
      </c>
      <c r="G13" s="38"/>
      <c r="H13" s="38"/>
      <c r="I13" s="38">
        <v>10</v>
      </c>
      <c r="J13" s="38">
        <v>6</v>
      </c>
      <c r="K13" s="38"/>
      <c r="L13" s="38">
        <v>2</v>
      </c>
      <c r="M13" s="38">
        <v>4</v>
      </c>
      <c r="N13" s="38">
        <v>4</v>
      </c>
      <c r="O13" s="38"/>
      <c r="P13" s="44"/>
      <c r="Q13" s="44">
        <v>1</v>
      </c>
      <c r="R13" s="46">
        <f>Q7*Q13+N7*N13+M7*M13+L7*L13+J7*J13+I7*I13+F7*F13+E7*E13+C7*C13</f>
        <v>871.56000000000006</v>
      </c>
      <c r="S13" s="47" t="s">
        <v>75</v>
      </c>
    </row>
    <row r="14" spans="1:19" ht="15" customHeight="1">
      <c r="A14" s="39" t="s">
        <v>76</v>
      </c>
      <c r="B14" s="40"/>
      <c r="C14" s="40">
        <v>2</v>
      </c>
      <c r="D14" s="40">
        <v>2</v>
      </c>
      <c r="E14" s="40">
        <v>2</v>
      </c>
      <c r="F14" s="40">
        <v>1</v>
      </c>
      <c r="G14" s="40">
        <v>1</v>
      </c>
      <c r="H14" s="40"/>
      <c r="I14" s="40">
        <v>10</v>
      </c>
      <c r="J14" s="40">
        <v>6</v>
      </c>
      <c r="K14" s="40"/>
      <c r="L14" s="40">
        <v>2</v>
      </c>
      <c r="M14" s="40">
        <v>4</v>
      </c>
      <c r="N14" s="40">
        <v>4</v>
      </c>
      <c r="O14" s="40"/>
      <c r="P14" s="41"/>
      <c r="Q14" s="41">
        <v>1</v>
      </c>
      <c r="R14" s="42">
        <f>Q7*Q14+N7*N14+M7*M14+L7*L14+J7*J14+I7*I14+G7*G14+F7*F14+E7*E14+D7*D14+C7*C14</f>
        <v>892.65000000000009</v>
      </c>
      <c r="S14" s="43" t="s">
        <v>77</v>
      </c>
    </row>
    <row r="15" spans="1:19" ht="15" customHeight="1">
      <c r="A15" s="45" t="s">
        <v>78</v>
      </c>
      <c r="B15" s="38"/>
      <c r="C15" s="38"/>
      <c r="D15" s="38">
        <v>4</v>
      </c>
      <c r="E15" s="38">
        <v>2</v>
      </c>
      <c r="F15" s="38"/>
      <c r="G15" s="38">
        <v>2</v>
      </c>
      <c r="H15" s="38"/>
      <c r="I15" s="38">
        <v>10</v>
      </c>
      <c r="J15" s="38">
        <v>8</v>
      </c>
      <c r="K15" s="38"/>
      <c r="L15" s="38">
        <v>2</v>
      </c>
      <c r="M15" s="38">
        <v>4</v>
      </c>
      <c r="N15" s="38">
        <v>4</v>
      </c>
      <c r="O15" s="38"/>
      <c r="P15" s="44"/>
      <c r="Q15" s="44">
        <v>1</v>
      </c>
      <c r="R15" s="46">
        <f>Q7*Q15+N7*N15+M7*M15+L7*L15+J7*J15+I7*I15+G7*G15+E7*E15+D7*D15</f>
        <v>943.98</v>
      </c>
      <c r="S15" s="47" t="s">
        <v>79</v>
      </c>
    </row>
    <row r="16" spans="1:19" ht="15" customHeight="1">
      <c r="A16" s="39" t="s">
        <v>80</v>
      </c>
      <c r="B16" s="40">
        <v>2</v>
      </c>
      <c r="C16" s="40">
        <v>4</v>
      </c>
      <c r="D16" s="40"/>
      <c r="E16" s="40">
        <v>2</v>
      </c>
      <c r="F16" s="40"/>
      <c r="G16" s="40">
        <v>1</v>
      </c>
      <c r="H16" s="40">
        <v>1</v>
      </c>
      <c r="I16" s="40">
        <v>10</v>
      </c>
      <c r="J16" s="40">
        <v>8</v>
      </c>
      <c r="K16" s="40"/>
      <c r="L16" s="40">
        <v>2</v>
      </c>
      <c r="M16" s="40">
        <v>4</v>
      </c>
      <c r="N16" s="40">
        <v>4</v>
      </c>
      <c r="O16" s="40"/>
      <c r="P16" s="41"/>
      <c r="Q16" s="41">
        <v>1</v>
      </c>
      <c r="R16" s="42">
        <f>Q7*Q16+N7*N16+M7*M16+L7*L16+J7*J16+I7*I16+H7*H16+G7*G16+E7*E16+C7*C16+B7*B16</f>
        <v>979.09</v>
      </c>
      <c r="S16" s="43" t="s">
        <v>81</v>
      </c>
    </row>
    <row r="17" spans="1:19" ht="15" customHeight="1">
      <c r="A17" s="45" t="s">
        <v>82</v>
      </c>
      <c r="B17" s="38"/>
      <c r="C17" s="38">
        <v>6</v>
      </c>
      <c r="D17" s="38"/>
      <c r="E17" s="38">
        <v>2</v>
      </c>
      <c r="F17" s="38"/>
      <c r="G17" s="38">
        <v>2</v>
      </c>
      <c r="H17" s="38"/>
      <c r="I17" s="38">
        <v>10</v>
      </c>
      <c r="J17" s="38">
        <v>10</v>
      </c>
      <c r="K17" s="38"/>
      <c r="L17" s="38">
        <v>2</v>
      </c>
      <c r="M17" s="38">
        <v>4</v>
      </c>
      <c r="N17" s="38">
        <v>4</v>
      </c>
      <c r="O17" s="38"/>
      <c r="P17" s="44"/>
      <c r="Q17" s="44">
        <v>1</v>
      </c>
      <c r="R17" s="46">
        <f>Q7*Q17+N7*N17+M7*M17+L7*L17+J7*J17+I7*I17+G7*G17+E7*E17+C7*C17</f>
        <v>1019.1599999999999</v>
      </c>
      <c r="S17" s="47" t="s">
        <v>84</v>
      </c>
    </row>
    <row r="18" spans="1:19" ht="15" customHeight="1">
      <c r="A18" s="39" t="s">
        <v>85</v>
      </c>
      <c r="B18" s="40"/>
      <c r="C18" s="40">
        <v>4</v>
      </c>
      <c r="D18" s="40">
        <v>2</v>
      </c>
      <c r="E18" s="40">
        <v>2</v>
      </c>
      <c r="F18" s="40">
        <v>2</v>
      </c>
      <c r="G18" s="40">
        <v>1</v>
      </c>
      <c r="H18" s="40"/>
      <c r="I18" s="40">
        <v>14</v>
      </c>
      <c r="J18" s="40">
        <v>10</v>
      </c>
      <c r="K18" s="40"/>
      <c r="L18" s="40">
        <v>3</v>
      </c>
      <c r="M18" s="40">
        <v>4</v>
      </c>
      <c r="N18" s="40">
        <v>4</v>
      </c>
      <c r="O18" s="40"/>
      <c r="P18" s="41"/>
      <c r="Q18" s="41">
        <v>1</v>
      </c>
      <c r="R18" s="42">
        <f>Q7*Q18+N7*N18+M7*M18+L7*L18+J7*J18+I7*I18+G7*G18+F7*F18+E7*E18+D7*D18+C7*C18</f>
        <v>1186.1799999999998</v>
      </c>
      <c r="S18" s="43" t="s">
        <v>86</v>
      </c>
    </row>
    <row r="19" spans="1:19" ht="15" customHeight="1">
      <c r="A19" s="45" t="s">
        <v>87</v>
      </c>
      <c r="B19" s="38"/>
      <c r="C19" s="38">
        <v>2</v>
      </c>
      <c r="D19" s="38">
        <v>4</v>
      </c>
      <c r="E19" s="38">
        <v>2</v>
      </c>
      <c r="F19" s="38">
        <v>1</v>
      </c>
      <c r="G19" s="38">
        <v>2</v>
      </c>
      <c r="H19" s="38"/>
      <c r="I19" s="38">
        <v>14</v>
      </c>
      <c r="J19" s="38">
        <v>10</v>
      </c>
      <c r="K19" s="38"/>
      <c r="L19" s="38">
        <v>3</v>
      </c>
      <c r="M19" s="38">
        <v>4</v>
      </c>
      <c r="N19" s="38">
        <v>4</v>
      </c>
      <c r="O19" s="38"/>
      <c r="P19" s="44"/>
      <c r="Q19" s="44">
        <v>1</v>
      </c>
      <c r="R19" s="46">
        <f>Q7*Q19+N7*N19+M7*M19+L7*L19++J7*J19+I7*I19+G7*G19+F7*F19+E7*E19+D7*D19+C7*C19</f>
        <v>1207.27</v>
      </c>
      <c r="S19" s="47" t="s">
        <v>88</v>
      </c>
    </row>
    <row r="20" spans="1:19" ht="15" customHeight="1">
      <c r="A20" s="39" t="s">
        <v>89</v>
      </c>
      <c r="B20" s="40"/>
      <c r="C20" s="40"/>
      <c r="D20" s="40">
        <v>6</v>
      </c>
      <c r="E20" s="40">
        <v>2</v>
      </c>
      <c r="F20" s="40"/>
      <c r="G20" s="40">
        <v>3</v>
      </c>
      <c r="H20" s="40"/>
      <c r="I20" s="40">
        <v>14</v>
      </c>
      <c r="J20" s="40">
        <v>12</v>
      </c>
      <c r="K20" s="40"/>
      <c r="L20" s="40">
        <v>3</v>
      </c>
      <c r="M20" s="40">
        <v>4</v>
      </c>
      <c r="N20" s="40"/>
      <c r="O20" s="40">
        <v>4</v>
      </c>
      <c r="P20" s="41"/>
      <c r="Q20" s="41">
        <v>1</v>
      </c>
      <c r="R20" s="42">
        <f>Q7*Q20+O7*O20+M7*M20+L7*L20+J7*J20+I7*I20+G7*G20+E7*E20+D7*D20</f>
        <v>1282.52</v>
      </c>
      <c r="S20" s="43" t="s">
        <v>90</v>
      </c>
    </row>
    <row r="21" spans="1:19" ht="15" customHeight="1">
      <c r="A21" s="45" t="s">
        <v>91</v>
      </c>
      <c r="B21" s="38"/>
      <c r="C21" s="38">
        <v>8</v>
      </c>
      <c r="D21" s="38"/>
      <c r="E21" s="38">
        <v>2</v>
      </c>
      <c r="F21" s="38"/>
      <c r="G21" s="38">
        <v>2</v>
      </c>
      <c r="H21" s="38">
        <v>1</v>
      </c>
      <c r="I21" s="38">
        <v>14</v>
      </c>
      <c r="J21" s="38">
        <v>14</v>
      </c>
      <c r="K21" s="38"/>
      <c r="L21" s="38">
        <v>3</v>
      </c>
      <c r="M21" s="38">
        <v>4</v>
      </c>
      <c r="N21" s="38"/>
      <c r="O21" s="38">
        <v>4</v>
      </c>
      <c r="P21" s="44"/>
      <c r="Q21" s="44">
        <v>1</v>
      </c>
      <c r="R21" s="46">
        <f>Q7*Q21+O7*O21+M7*M21+L7*L21+J7*J21+I7*I21+H7*H21+G7*G21+E7*E21+C7*C21</f>
        <v>1348.67</v>
      </c>
      <c r="S21" s="47" t="s">
        <v>94</v>
      </c>
    </row>
    <row r="22" spans="1:19" ht="15" customHeight="1">
      <c r="A22" s="39" t="s">
        <v>95</v>
      </c>
      <c r="B22" s="40"/>
      <c r="C22" s="40">
        <v>6</v>
      </c>
      <c r="D22" s="40">
        <v>2</v>
      </c>
      <c r="E22" s="40">
        <v>2</v>
      </c>
      <c r="F22" s="40"/>
      <c r="G22" s="40">
        <v>1</v>
      </c>
      <c r="H22" s="40">
        <v>2</v>
      </c>
      <c r="I22" s="40">
        <v>14</v>
      </c>
      <c r="J22" s="40">
        <v>14</v>
      </c>
      <c r="K22" s="40"/>
      <c r="L22" s="40">
        <v>3</v>
      </c>
      <c r="M22" s="40">
        <v>4</v>
      </c>
      <c r="N22" s="40"/>
      <c r="O22" s="40">
        <v>4</v>
      </c>
      <c r="P22" s="41"/>
      <c r="Q22" s="41">
        <v>1</v>
      </c>
      <c r="R22" s="42">
        <f>Q7*Q22+O7*O22+M7*M22+L7*L22+J7*J22+I7*I22+H7*H22+G7*G22+E7*E22+D7*D22+C7*C22</f>
        <v>1364.5200000000002</v>
      </c>
      <c r="S22" s="43" t="s">
        <v>96</v>
      </c>
    </row>
    <row r="23" spans="1:19" ht="15" customHeight="1">
      <c r="A23" s="45" t="s">
        <v>97</v>
      </c>
      <c r="B23" s="38"/>
      <c r="C23" s="38">
        <v>4</v>
      </c>
      <c r="D23" s="38">
        <v>4</v>
      </c>
      <c r="E23" s="38">
        <v>2</v>
      </c>
      <c r="F23" s="38"/>
      <c r="G23" s="38"/>
      <c r="H23" s="38">
        <v>3</v>
      </c>
      <c r="I23" s="38">
        <v>14</v>
      </c>
      <c r="J23" s="38">
        <v>14</v>
      </c>
      <c r="K23" s="38"/>
      <c r="L23" s="38">
        <v>3</v>
      </c>
      <c r="M23" s="38">
        <v>4</v>
      </c>
      <c r="N23" s="38"/>
      <c r="O23" s="38">
        <v>4</v>
      </c>
      <c r="P23" s="44"/>
      <c r="Q23" s="44">
        <v>1</v>
      </c>
      <c r="R23" s="46">
        <f>Q7*Q23+O7*O23+M7*M23+L7*L23+J7*J23+I7*I23+H7*H23+E7*E23+D7*D23+C7*C23</f>
        <v>1380.37</v>
      </c>
      <c r="S23" s="47" t="s">
        <v>100</v>
      </c>
    </row>
    <row r="24" spans="1:19" ht="15" customHeight="1">
      <c r="A24" s="39" t="s">
        <v>101</v>
      </c>
      <c r="B24" s="40"/>
      <c r="C24" s="40">
        <v>2</v>
      </c>
      <c r="D24" s="40">
        <v>6</v>
      </c>
      <c r="E24" s="40">
        <v>2</v>
      </c>
      <c r="F24" s="40">
        <v>1</v>
      </c>
      <c r="G24" s="40">
        <v>3</v>
      </c>
      <c r="H24" s="40"/>
      <c r="I24" s="40">
        <v>18</v>
      </c>
      <c r="J24" s="40">
        <v>14</v>
      </c>
      <c r="K24" s="40"/>
      <c r="L24" s="40">
        <v>4</v>
      </c>
      <c r="M24" s="40">
        <v>4</v>
      </c>
      <c r="N24" s="40"/>
      <c r="O24" s="40">
        <v>4</v>
      </c>
      <c r="P24" s="41"/>
      <c r="Q24" s="41">
        <v>1</v>
      </c>
      <c r="R24" s="42">
        <f>Q7*Q24+O7*O24+M7*M24+L7*L24+J7*J24+I7*I24+G7*G24+F7*F24+E7*E24+D7*D24+C7*C24</f>
        <v>1545.81</v>
      </c>
      <c r="S24" s="43" t="s">
        <v>103</v>
      </c>
    </row>
    <row r="25" spans="1:19" ht="15" customHeight="1">
      <c r="A25" s="45" t="s">
        <v>104</v>
      </c>
      <c r="B25" s="38"/>
      <c r="C25" s="38"/>
      <c r="D25" s="38">
        <v>8</v>
      </c>
      <c r="E25" s="38">
        <v>2</v>
      </c>
      <c r="F25" s="38"/>
      <c r="G25" s="38">
        <v>4</v>
      </c>
      <c r="H25" s="38"/>
      <c r="I25" s="38">
        <v>18</v>
      </c>
      <c r="J25" s="38">
        <v>18</v>
      </c>
      <c r="K25" s="38"/>
      <c r="L25" s="38">
        <v>4</v>
      </c>
      <c r="M25" s="38">
        <v>4</v>
      </c>
      <c r="N25" s="38"/>
      <c r="O25" s="38">
        <v>4</v>
      </c>
      <c r="P25" s="44"/>
      <c r="Q25" s="44">
        <v>1</v>
      </c>
      <c r="R25" s="46">
        <f>Q7*Q25+O7*O25+M7*M25+L7*L25+J7*J25+I7*I25+G7*G25+E7*E25+D7*D25</f>
        <v>1627.3799999999999</v>
      </c>
      <c r="S25" s="47" t="s">
        <v>106</v>
      </c>
    </row>
    <row r="26" spans="1:19" ht="15" customHeight="1">
      <c r="A26" s="39" t="s">
        <v>107</v>
      </c>
      <c r="B26" s="40"/>
      <c r="C26" s="40">
        <v>8</v>
      </c>
      <c r="D26" s="40">
        <v>2</v>
      </c>
      <c r="E26" s="40">
        <v>2</v>
      </c>
      <c r="F26" s="40"/>
      <c r="G26" s="40">
        <v>3</v>
      </c>
      <c r="H26" s="40">
        <v>1</v>
      </c>
      <c r="I26" s="40">
        <v>18</v>
      </c>
      <c r="J26" s="40">
        <v>16</v>
      </c>
      <c r="K26" s="40"/>
      <c r="L26" s="40">
        <v>4</v>
      </c>
      <c r="M26" s="49">
        <v>4</v>
      </c>
      <c r="N26" s="49"/>
      <c r="O26" s="40">
        <v>4</v>
      </c>
      <c r="P26" s="41"/>
      <c r="Q26" s="41">
        <v>1</v>
      </c>
      <c r="R26" s="42">
        <f>Q7*Q26+O7*O26+M7*M26+L7*L26+J7*J26+I7*I26+H7*H26+G7*G26+E7*E26+D7*D26+C7*C26</f>
        <v>1633.05</v>
      </c>
      <c r="S26" s="43" t="s">
        <v>110</v>
      </c>
    </row>
    <row r="27" spans="1:19" ht="15" customHeight="1">
      <c r="A27" s="45" t="s">
        <v>111</v>
      </c>
      <c r="B27" s="38"/>
      <c r="C27" s="38">
        <v>6</v>
      </c>
      <c r="D27" s="38">
        <v>4</v>
      </c>
      <c r="E27" s="38">
        <v>2</v>
      </c>
      <c r="F27" s="38"/>
      <c r="G27" s="38">
        <v>2</v>
      </c>
      <c r="H27" s="38">
        <v>2</v>
      </c>
      <c r="I27" s="38">
        <v>18</v>
      </c>
      <c r="J27" s="38">
        <v>18</v>
      </c>
      <c r="K27" s="38"/>
      <c r="L27" s="38">
        <v>4</v>
      </c>
      <c r="M27" s="38">
        <v>4</v>
      </c>
      <c r="N27" s="38"/>
      <c r="O27" s="38">
        <v>4</v>
      </c>
      <c r="P27" s="44"/>
      <c r="Q27" s="44">
        <v>1</v>
      </c>
      <c r="R27" s="46">
        <f>Q7*Q27+O7*O27+M7*M27+L7*L27+J7*J27+I7*I27+H7*H27+G7*G27+E7*E27+D7*D27+C7*C27</f>
        <v>1679.1399999999999</v>
      </c>
      <c r="S27" s="47" t="s">
        <v>114</v>
      </c>
    </row>
    <row r="28" spans="1:19" ht="13.5" customHeight="1">
      <c r="A28" s="39" t="s">
        <v>115</v>
      </c>
      <c r="B28" s="40"/>
      <c r="C28" s="40">
        <v>4</v>
      </c>
      <c r="D28" s="40">
        <v>6</v>
      </c>
      <c r="E28" s="40">
        <v>2</v>
      </c>
      <c r="F28" s="40"/>
      <c r="G28" s="40">
        <v>1</v>
      </c>
      <c r="H28" s="40">
        <v>3</v>
      </c>
      <c r="I28" s="40">
        <v>18</v>
      </c>
      <c r="J28" s="40">
        <v>18</v>
      </c>
      <c r="K28" s="40"/>
      <c r="L28" s="40">
        <v>4</v>
      </c>
      <c r="M28" s="40">
        <v>4</v>
      </c>
      <c r="N28" s="40"/>
      <c r="O28" s="40">
        <v>4</v>
      </c>
      <c r="P28" s="41"/>
      <c r="Q28" s="41">
        <v>1</v>
      </c>
      <c r="R28" s="42">
        <f>Q7*Q28+O7*O28+M7*M28+L7*L28+J7*J28+I7*I28+H7*H28+G7*G28+E7*E28+D7*D28+C7*C28</f>
        <v>1694.9899999999998</v>
      </c>
      <c r="S28" s="43" t="s">
        <v>116</v>
      </c>
    </row>
    <row r="29" spans="1:19" ht="15" customHeight="1">
      <c r="A29" s="45" t="s">
        <v>118</v>
      </c>
      <c r="B29" s="38"/>
      <c r="C29" s="38">
        <v>2</v>
      </c>
      <c r="D29" s="38">
        <v>8</v>
      </c>
      <c r="E29" s="38">
        <v>2</v>
      </c>
      <c r="F29" s="38"/>
      <c r="G29" s="38"/>
      <c r="H29" s="38">
        <v>4</v>
      </c>
      <c r="I29" s="38">
        <v>18</v>
      </c>
      <c r="J29" s="38">
        <v>20</v>
      </c>
      <c r="K29" s="38"/>
      <c r="L29" s="38">
        <v>4</v>
      </c>
      <c r="M29" s="38">
        <v>4</v>
      </c>
      <c r="N29" s="38"/>
      <c r="O29" s="38"/>
      <c r="P29" s="44">
        <v>4</v>
      </c>
      <c r="Q29" s="44">
        <v>1</v>
      </c>
      <c r="R29" s="46">
        <f>Q7*Q29+P7*P29+M7*M29+L7*L29+J7*J29+I7*I29+H7*H29+E7*E29+D7*D29+C7*C29</f>
        <v>1826.84</v>
      </c>
      <c r="S29" s="47" t="s">
        <v>120</v>
      </c>
    </row>
    <row r="30" spans="1:19" ht="15" customHeight="1">
      <c r="A30" s="39" t="s">
        <v>121</v>
      </c>
      <c r="B30" s="40"/>
      <c r="C30" s="40"/>
      <c r="D30" s="40">
        <v>10</v>
      </c>
      <c r="E30" s="40">
        <v>2</v>
      </c>
      <c r="F30" s="40"/>
      <c r="G30" s="40">
        <v>5</v>
      </c>
      <c r="H30" s="40"/>
      <c r="I30" s="40">
        <v>22</v>
      </c>
      <c r="J30" s="40">
        <v>20</v>
      </c>
      <c r="K30" s="40"/>
      <c r="L30" s="40">
        <v>5</v>
      </c>
      <c r="M30" s="40">
        <v>4</v>
      </c>
      <c r="N30" s="40"/>
      <c r="O30" s="40"/>
      <c r="P30" s="41">
        <v>4</v>
      </c>
      <c r="Q30" s="41">
        <v>1</v>
      </c>
      <c r="R30" s="42">
        <f>Q7*Q30+P7*P30+M7*M30+L7*L30+J7*J30+I7*I30+G7*G30+E7*E30+D7*D30</f>
        <v>1997.5200000000002</v>
      </c>
      <c r="S30" s="43" t="s">
        <v>124</v>
      </c>
    </row>
    <row r="31" spans="1:19" ht="15" customHeight="1">
      <c r="A31" s="45" t="s">
        <v>125</v>
      </c>
      <c r="B31" s="38"/>
      <c r="C31" s="38">
        <v>8</v>
      </c>
      <c r="D31" s="38">
        <v>4</v>
      </c>
      <c r="E31" s="38">
        <v>2</v>
      </c>
      <c r="F31" s="38"/>
      <c r="G31" s="38">
        <v>4</v>
      </c>
      <c r="H31" s="38">
        <v>1</v>
      </c>
      <c r="I31" s="38">
        <v>22</v>
      </c>
      <c r="J31" s="38">
        <v>22</v>
      </c>
      <c r="K31" s="38"/>
      <c r="L31" s="38">
        <v>5</v>
      </c>
      <c r="M31" s="38">
        <v>4</v>
      </c>
      <c r="N31" s="38"/>
      <c r="O31" s="38"/>
      <c r="P31" s="44">
        <v>4</v>
      </c>
      <c r="Q31" s="44">
        <v>1</v>
      </c>
      <c r="R31" s="46">
        <f>Q7*Q31+P7*P31+M7*M31+L7*L31+J7*J31+I7*I31+H7*H31+G7*G31+E7*E31+D7*D31+C7*C31</f>
        <v>2063.67</v>
      </c>
      <c r="S31" s="47" t="s">
        <v>126</v>
      </c>
    </row>
    <row r="32" spans="1:19" ht="15" customHeight="1">
      <c r="A32" s="39" t="s">
        <v>127</v>
      </c>
      <c r="B32" s="40"/>
      <c r="C32" s="40">
        <v>6</v>
      </c>
      <c r="D32" s="40">
        <v>6</v>
      </c>
      <c r="E32" s="40">
        <v>2</v>
      </c>
      <c r="F32" s="40"/>
      <c r="G32" s="40">
        <v>3</v>
      </c>
      <c r="H32" s="40">
        <v>2</v>
      </c>
      <c r="I32" s="40">
        <v>22</v>
      </c>
      <c r="J32" s="40">
        <v>22</v>
      </c>
      <c r="K32" s="40"/>
      <c r="L32" s="40">
        <v>5</v>
      </c>
      <c r="M32" s="40">
        <v>4</v>
      </c>
      <c r="N32" s="40"/>
      <c r="O32" s="40"/>
      <c r="P32" s="41">
        <v>4</v>
      </c>
      <c r="Q32" s="41">
        <v>1</v>
      </c>
      <c r="R32" s="42">
        <f>Q7*Q32+P7*P32+M7*M32+L7*L32+J7*J32+I7*I32+H7*H32+G7*G32+E7*E32+D7*D32+C7*C32</f>
        <v>2079.52</v>
      </c>
      <c r="S32" s="43" t="s">
        <v>129</v>
      </c>
    </row>
    <row r="33" spans="1:19" ht="13.5" customHeight="1">
      <c r="A33" s="50" t="s">
        <v>130</v>
      </c>
      <c r="B33" s="51"/>
      <c r="C33" s="51">
        <v>4</v>
      </c>
      <c r="D33" s="51">
        <v>8</v>
      </c>
      <c r="E33" s="51">
        <v>2</v>
      </c>
      <c r="F33" s="51"/>
      <c r="G33" s="51">
        <v>2</v>
      </c>
      <c r="H33" s="51">
        <v>3</v>
      </c>
      <c r="I33" s="51">
        <v>22</v>
      </c>
      <c r="J33" s="51">
        <v>26</v>
      </c>
      <c r="K33" s="51"/>
      <c r="L33" s="51">
        <v>5</v>
      </c>
      <c r="M33" s="51">
        <v>4</v>
      </c>
      <c r="N33" s="51"/>
      <c r="O33" s="51"/>
      <c r="P33" s="52">
        <v>4</v>
      </c>
      <c r="Q33" s="52">
        <v>1</v>
      </c>
      <c r="R33" s="53">
        <f>Q7*Q33+P7*P33+M7*M33+L7*L33+J7*J33+I7*I33+H7*H33+G7*G33+E7*E33+D7*D33+C7*C33</f>
        <v>2155.85</v>
      </c>
      <c r="S33" s="54" t="s">
        <v>129</v>
      </c>
    </row>
    <row r="34" spans="1:19" ht="10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2.75" customHeight="1">
      <c r="A35" s="55" t="s">
        <v>142</v>
      </c>
      <c r="B35" s="55"/>
      <c r="C35" s="55"/>
      <c r="D35" s="55"/>
      <c r="E35" s="5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2.75" customHeight="1">
      <c r="A36" s="55" t="s">
        <v>145</v>
      </c>
      <c r="B36" s="55"/>
      <c r="C36" s="55"/>
      <c r="D36" s="55"/>
      <c r="E36" s="5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2.75" customHeight="1">
      <c r="A37" s="55" t="s">
        <v>146</v>
      </c>
      <c r="B37" s="55"/>
      <c r="C37" s="55"/>
      <c r="D37" s="55"/>
      <c r="E37" s="5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2.75" customHeight="1">
      <c r="A38" s="55" t="s">
        <v>147</v>
      </c>
      <c r="B38" s="55"/>
      <c r="C38" s="55"/>
      <c r="D38" s="55"/>
      <c r="E38" s="5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2.75" customHeight="1">
      <c r="A39" s="55" t="s">
        <v>148</v>
      </c>
      <c r="B39" s="55"/>
      <c r="C39" s="55"/>
      <c r="D39" s="55"/>
      <c r="E39" s="5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2.75" customHeight="1">
      <c r="A40" s="55" t="s">
        <v>149</v>
      </c>
      <c r="B40" s="55"/>
      <c r="C40" s="55"/>
      <c r="D40" s="55"/>
      <c r="E40" s="5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2.75" customHeight="1">
      <c r="A41" s="55" t="s">
        <v>150</v>
      </c>
      <c r="B41" s="55"/>
      <c r="C41" s="55"/>
      <c r="D41" s="55"/>
      <c r="E41" s="5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2.75" customHeight="1">
      <c r="A42" s="55" t="s">
        <v>151</v>
      </c>
      <c r="B42" s="55"/>
      <c r="C42" s="55"/>
      <c r="D42" s="55"/>
      <c r="E42" s="5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</sheetData>
  <mergeCells count="4">
    <mergeCell ref="I5:J5"/>
    <mergeCell ref="K3:L3"/>
    <mergeCell ref="R2:S7"/>
    <mergeCell ref="A1:I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29"/>
  <sheetViews>
    <sheetView showZeros="0" tabSelected="1" zoomScale="70" zoomScaleNormal="70" workbookViewId="0">
      <selection sqref="A1:E1"/>
    </sheetView>
  </sheetViews>
  <sheetFormatPr defaultColWidth="9" defaultRowHeight="15.75"/>
  <cols>
    <col min="1" max="1" width="30.21875" style="57" customWidth="1"/>
    <col min="2" max="2" width="11.77734375" style="57" customWidth="1"/>
    <col min="3" max="3" width="8.44140625" style="71" bestFit="1" customWidth="1"/>
    <col min="4" max="4" width="13.77734375" style="72" bestFit="1" customWidth="1"/>
    <col min="5" max="5" width="12.88671875" style="73" customWidth="1"/>
    <col min="6" max="6" width="9" style="57"/>
    <col min="7" max="7" width="10.33203125" style="57" bestFit="1" customWidth="1"/>
    <col min="8" max="16384" width="9" style="57"/>
  </cols>
  <sheetData>
    <row r="1" spans="1:30" ht="15.75" customHeight="1">
      <c r="A1" s="101"/>
      <c r="B1" s="101"/>
      <c r="C1" s="101"/>
      <c r="D1" s="101"/>
      <c r="E1" s="101"/>
      <c r="F1" s="102"/>
      <c r="G1" s="102"/>
      <c r="H1" s="74"/>
    </row>
    <row r="2" spans="1:30" ht="18.75">
      <c r="A2" s="103"/>
      <c r="B2" s="103"/>
      <c r="C2" s="103"/>
      <c r="D2" s="103"/>
      <c r="E2" s="103"/>
      <c r="F2" s="104"/>
      <c r="G2" s="102"/>
      <c r="H2" s="74"/>
    </row>
    <row r="3" spans="1:30">
      <c r="A3" s="75"/>
      <c r="B3" s="75"/>
      <c r="C3" s="76"/>
      <c r="D3" s="77" t="s">
        <v>158</v>
      </c>
      <c r="E3" s="78"/>
      <c r="F3" s="79"/>
      <c r="G3" s="79"/>
      <c r="H3" s="74"/>
    </row>
    <row r="4" spans="1:30">
      <c r="A4" s="75"/>
      <c r="B4" s="75"/>
      <c r="C4" s="76"/>
      <c r="D4" s="85">
        <v>115</v>
      </c>
      <c r="E4" s="78"/>
      <c r="F4" s="74"/>
      <c r="G4" s="74"/>
      <c r="H4" s="74"/>
      <c r="I4" s="84">
        <v>101</v>
      </c>
      <c r="J4" s="84">
        <v>102</v>
      </c>
      <c r="K4" s="84">
        <v>103</v>
      </c>
      <c r="L4" s="84">
        <v>104</v>
      </c>
      <c r="M4" s="84">
        <v>105</v>
      </c>
      <c r="N4" s="84">
        <v>106</v>
      </c>
      <c r="O4" s="84">
        <v>107</v>
      </c>
      <c r="P4" s="84">
        <v>108</v>
      </c>
      <c r="Q4" s="84">
        <v>109</v>
      </c>
      <c r="R4" s="84">
        <v>110</v>
      </c>
      <c r="S4" s="84">
        <v>111</v>
      </c>
      <c r="T4" s="84">
        <v>112</v>
      </c>
      <c r="U4" s="84">
        <v>113</v>
      </c>
      <c r="V4" s="84">
        <v>114</v>
      </c>
      <c r="W4" s="84">
        <v>115</v>
      </c>
      <c r="X4" s="84">
        <v>116</v>
      </c>
      <c r="Y4" s="84">
        <v>117</v>
      </c>
      <c r="Z4" s="84">
        <v>118</v>
      </c>
      <c r="AA4" s="84">
        <v>119</v>
      </c>
      <c r="AB4" s="84">
        <v>120</v>
      </c>
      <c r="AC4" s="84">
        <v>121</v>
      </c>
      <c r="AD4" s="84">
        <v>122</v>
      </c>
    </row>
    <row r="5" spans="1:30">
      <c r="A5" s="58"/>
      <c r="B5" s="58"/>
      <c r="C5" s="106">
        <v>2</v>
      </c>
      <c r="D5" s="82">
        <f>HLOOKUP($D$4,$I$4:$AD$22,2,FALSE)</f>
        <v>0</v>
      </c>
      <c r="E5" s="107">
        <f>HLOOKUP($D$4,$I$4:$AD$22,C5,FALSE)</f>
        <v>0</v>
      </c>
      <c r="F5" s="74"/>
      <c r="G5" s="74"/>
      <c r="H5" s="74"/>
      <c r="I5" s="83"/>
      <c r="J5" s="83">
        <v>2</v>
      </c>
      <c r="K5" s="83">
        <v>1</v>
      </c>
      <c r="L5" s="83"/>
      <c r="M5" s="83"/>
      <c r="N5" s="83"/>
      <c r="O5" s="83">
        <v>1</v>
      </c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</row>
    <row r="6" spans="1:30">
      <c r="A6" s="58"/>
      <c r="B6" s="58"/>
      <c r="C6" s="106">
        <v>3</v>
      </c>
      <c r="D6" s="82">
        <f>HLOOKUP($D$4,$I$4:$AD$22,3,FALSE)</f>
        <v>0</v>
      </c>
      <c r="E6" s="107">
        <f t="shared" ref="E6:E22" si="0">HLOOKUP($D$4,$I$4:$AD$22,C6,FALSE)</f>
        <v>0</v>
      </c>
      <c r="F6" s="74"/>
      <c r="G6" s="74"/>
      <c r="H6" s="74"/>
      <c r="I6" s="83"/>
      <c r="J6" s="83">
        <v>2</v>
      </c>
      <c r="K6" s="83">
        <v>1</v>
      </c>
      <c r="L6" s="83"/>
      <c r="M6" s="83"/>
      <c r="N6" s="83"/>
      <c r="O6" s="83">
        <v>1</v>
      </c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</row>
    <row r="7" spans="1:30">
      <c r="A7" s="58"/>
      <c r="B7" s="58"/>
      <c r="C7" s="106">
        <v>4</v>
      </c>
      <c r="D7" s="82">
        <f>HLOOKUP($D$4,$I$4:$AD$22,4,FALSE)</f>
        <v>1</v>
      </c>
      <c r="E7" s="107">
        <f t="shared" si="0"/>
        <v>1</v>
      </c>
      <c r="F7" s="74"/>
      <c r="G7" s="74"/>
      <c r="H7" s="74"/>
      <c r="I7" s="83"/>
      <c r="J7" s="83"/>
      <c r="K7" s="83">
        <v>1</v>
      </c>
      <c r="L7" s="83">
        <v>2</v>
      </c>
      <c r="M7" s="83">
        <v>1</v>
      </c>
      <c r="N7" s="83"/>
      <c r="O7" s="83">
        <v>2</v>
      </c>
      <c r="P7" s="83">
        <v>3</v>
      </c>
      <c r="Q7" s="83">
        <v>2</v>
      </c>
      <c r="R7" s="83">
        <v>1</v>
      </c>
      <c r="S7" s="83"/>
      <c r="T7" s="83">
        <v>4</v>
      </c>
      <c r="U7" s="83">
        <v>3</v>
      </c>
      <c r="V7" s="83">
        <v>2</v>
      </c>
      <c r="W7" s="83">
        <v>1</v>
      </c>
      <c r="X7" s="83"/>
      <c r="Y7" s="83">
        <v>4</v>
      </c>
      <c r="Z7" s="83">
        <v>3</v>
      </c>
      <c r="AA7" s="83">
        <v>2</v>
      </c>
      <c r="AB7" s="83">
        <v>1</v>
      </c>
      <c r="AC7" s="83"/>
      <c r="AD7" s="83">
        <v>4</v>
      </c>
    </row>
    <row r="8" spans="1:30">
      <c r="A8" s="58"/>
      <c r="B8" s="58"/>
      <c r="C8" s="106">
        <v>5</v>
      </c>
      <c r="D8" s="82">
        <f>HLOOKUP($D$4,$I$4:$AD$22,5,FALSE)</f>
        <v>1</v>
      </c>
      <c r="E8" s="107">
        <f t="shared" si="0"/>
        <v>1</v>
      </c>
      <c r="F8" s="74"/>
      <c r="G8" s="74"/>
      <c r="H8" s="74"/>
      <c r="I8" s="83"/>
      <c r="J8" s="83"/>
      <c r="K8" s="83">
        <v>1</v>
      </c>
      <c r="L8" s="83">
        <v>2</v>
      </c>
      <c r="M8" s="83">
        <v>1</v>
      </c>
      <c r="N8" s="83"/>
      <c r="O8" s="83">
        <v>2</v>
      </c>
      <c r="P8" s="83">
        <v>3</v>
      </c>
      <c r="Q8" s="83">
        <v>2</v>
      </c>
      <c r="R8" s="83">
        <v>1</v>
      </c>
      <c r="S8" s="83"/>
      <c r="T8" s="83">
        <v>4</v>
      </c>
      <c r="U8" s="83">
        <v>3</v>
      </c>
      <c r="V8" s="83">
        <v>2</v>
      </c>
      <c r="W8" s="83">
        <v>1</v>
      </c>
      <c r="X8" s="83"/>
      <c r="Y8" s="83">
        <v>4</v>
      </c>
      <c r="Z8" s="83">
        <v>3</v>
      </c>
      <c r="AA8" s="83">
        <v>2</v>
      </c>
      <c r="AB8" s="83">
        <v>1</v>
      </c>
      <c r="AC8" s="83"/>
      <c r="AD8" s="83">
        <v>4</v>
      </c>
    </row>
    <row r="9" spans="1:30">
      <c r="A9" s="58"/>
      <c r="B9" s="58"/>
      <c r="C9" s="106">
        <v>6</v>
      </c>
      <c r="D9" s="82">
        <f>HLOOKUP($D$4,$I$4:$AD$22,6,FALSE)</f>
        <v>3</v>
      </c>
      <c r="E9" s="107">
        <f t="shared" si="0"/>
        <v>3</v>
      </c>
      <c r="F9" s="74"/>
      <c r="G9" s="74"/>
      <c r="H9" s="74"/>
      <c r="I9" s="83">
        <v>1</v>
      </c>
      <c r="J9" s="83"/>
      <c r="K9" s="83"/>
      <c r="L9" s="83"/>
      <c r="M9" s="83">
        <v>1</v>
      </c>
      <c r="N9" s="83">
        <v>2</v>
      </c>
      <c r="O9" s="83"/>
      <c r="P9" s="83"/>
      <c r="Q9" s="83">
        <v>1</v>
      </c>
      <c r="R9" s="83">
        <v>2</v>
      </c>
      <c r="S9" s="83">
        <v>3</v>
      </c>
      <c r="T9" s="83"/>
      <c r="U9" s="83">
        <v>1</v>
      </c>
      <c r="V9" s="83">
        <v>2</v>
      </c>
      <c r="W9" s="83">
        <v>3</v>
      </c>
      <c r="X9" s="83">
        <v>4</v>
      </c>
      <c r="Y9" s="83">
        <v>1</v>
      </c>
      <c r="Z9" s="83">
        <v>2</v>
      </c>
      <c r="AA9" s="83">
        <v>3</v>
      </c>
      <c r="AB9" s="83">
        <v>4</v>
      </c>
      <c r="AC9" s="83">
        <v>5</v>
      </c>
      <c r="AD9" s="83">
        <v>2</v>
      </c>
    </row>
    <row r="10" spans="1:30">
      <c r="A10" s="58"/>
      <c r="B10" s="80"/>
      <c r="C10" s="106">
        <v>7</v>
      </c>
      <c r="D10" s="82">
        <f>HLOOKUP($D$4,$I$4:$AD$22,7,FALSE)</f>
        <v>3</v>
      </c>
      <c r="E10" s="107">
        <f t="shared" si="0"/>
        <v>3</v>
      </c>
      <c r="F10" s="74"/>
      <c r="G10" s="74"/>
      <c r="H10" s="74"/>
      <c r="I10" s="83">
        <v>1</v>
      </c>
      <c r="J10" s="83"/>
      <c r="K10" s="83"/>
      <c r="L10" s="83"/>
      <c r="M10" s="83">
        <v>1</v>
      </c>
      <c r="N10" s="83">
        <v>2</v>
      </c>
      <c r="O10" s="83"/>
      <c r="P10" s="83"/>
      <c r="Q10" s="83">
        <v>1</v>
      </c>
      <c r="R10" s="83">
        <v>2</v>
      </c>
      <c r="S10" s="83">
        <v>3</v>
      </c>
      <c r="T10" s="83"/>
      <c r="U10" s="83">
        <v>1</v>
      </c>
      <c r="V10" s="83">
        <v>2</v>
      </c>
      <c r="W10" s="83">
        <v>3</v>
      </c>
      <c r="X10" s="83">
        <v>4</v>
      </c>
      <c r="Y10" s="83">
        <v>1</v>
      </c>
      <c r="Z10" s="83">
        <v>2</v>
      </c>
      <c r="AA10" s="83">
        <v>3</v>
      </c>
      <c r="AB10" s="83">
        <v>4</v>
      </c>
      <c r="AC10" s="83">
        <v>5</v>
      </c>
      <c r="AD10" s="83">
        <v>2</v>
      </c>
    </row>
    <row r="11" spans="1:30">
      <c r="A11" s="58"/>
      <c r="B11" s="58"/>
      <c r="C11" s="106">
        <v>8</v>
      </c>
      <c r="D11" s="82">
        <f>HLOOKUP($D$4,$I$4:$AD$22,8,FALSE)</f>
        <v>2</v>
      </c>
      <c r="E11" s="107">
        <f t="shared" si="0"/>
        <v>2</v>
      </c>
      <c r="F11" s="74"/>
      <c r="G11" s="74"/>
      <c r="H11" s="74"/>
      <c r="I11" s="83">
        <v>2</v>
      </c>
      <c r="J11" s="83">
        <v>2</v>
      </c>
      <c r="K11" s="83">
        <v>2</v>
      </c>
      <c r="L11" s="83">
        <v>2</v>
      </c>
      <c r="M11" s="83">
        <v>2</v>
      </c>
      <c r="N11" s="83">
        <v>2</v>
      </c>
      <c r="O11" s="83">
        <v>2</v>
      </c>
      <c r="P11" s="83">
        <v>2</v>
      </c>
      <c r="Q11" s="83">
        <v>2</v>
      </c>
      <c r="R11" s="83">
        <v>2</v>
      </c>
      <c r="S11" s="83">
        <v>2</v>
      </c>
      <c r="T11" s="83">
        <v>2</v>
      </c>
      <c r="U11" s="83">
        <v>2</v>
      </c>
      <c r="V11" s="83">
        <v>2</v>
      </c>
      <c r="W11" s="83">
        <v>2</v>
      </c>
      <c r="X11" s="83">
        <v>2</v>
      </c>
      <c r="Y11" s="83">
        <v>2</v>
      </c>
      <c r="Z11" s="83">
        <v>2</v>
      </c>
      <c r="AA11" s="83">
        <v>2</v>
      </c>
      <c r="AB11" s="83">
        <v>2</v>
      </c>
      <c r="AC11" s="83">
        <v>2</v>
      </c>
      <c r="AD11" s="83">
        <v>2</v>
      </c>
    </row>
    <row r="12" spans="1:30">
      <c r="A12" s="58"/>
      <c r="B12" s="58"/>
      <c r="C12" s="106">
        <v>9</v>
      </c>
      <c r="D12" s="82">
        <f>HLOOKUP($D$4,$I$4:$AD$22,9,FALSE)</f>
        <v>10</v>
      </c>
      <c r="E12" s="107">
        <f t="shared" si="0"/>
        <v>10</v>
      </c>
      <c r="F12" s="74"/>
      <c r="G12" s="74"/>
      <c r="H12" s="74"/>
      <c r="I12" s="83">
        <v>6</v>
      </c>
      <c r="J12" s="83">
        <v>6</v>
      </c>
      <c r="K12" s="83">
        <v>6</v>
      </c>
      <c r="L12" s="83">
        <v>6</v>
      </c>
      <c r="M12" s="83">
        <v>6</v>
      </c>
      <c r="N12" s="83">
        <v>6</v>
      </c>
      <c r="O12" s="83">
        <v>10</v>
      </c>
      <c r="P12" s="83">
        <v>10</v>
      </c>
      <c r="Q12" s="83">
        <v>10</v>
      </c>
      <c r="R12" s="83">
        <v>10</v>
      </c>
      <c r="S12" s="83">
        <v>10</v>
      </c>
      <c r="T12" s="83">
        <v>10</v>
      </c>
      <c r="U12" s="83">
        <v>10</v>
      </c>
      <c r="V12" s="83">
        <v>10</v>
      </c>
      <c r="W12" s="83">
        <v>10</v>
      </c>
      <c r="X12" s="83">
        <v>10</v>
      </c>
      <c r="Y12" s="83">
        <v>14</v>
      </c>
      <c r="Z12" s="83">
        <v>14</v>
      </c>
      <c r="AA12" s="83">
        <v>14</v>
      </c>
      <c r="AB12" s="83">
        <v>14</v>
      </c>
      <c r="AC12" s="83">
        <v>14</v>
      </c>
      <c r="AD12" s="83">
        <v>14</v>
      </c>
    </row>
    <row r="13" spans="1:30">
      <c r="A13" s="58"/>
      <c r="B13" s="58"/>
      <c r="C13" s="106">
        <v>10</v>
      </c>
      <c r="D13" s="82">
        <f>HLOOKUP($D$4,$I$4:$AD$22,10,FALSE)</f>
        <v>16</v>
      </c>
      <c r="E13" s="107">
        <f t="shared" si="0"/>
        <v>16</v>
      </c>
      <c r="F13" s="74"/>
      <c r="G13" s="74"/>
      <c r="H13" s="74"/>
      <c r="I13" s="83">
        <v>2</v>
      </c>
      <c r="J13" s="83">
        <v>4</v>
      </c>
      <c r="K13" s="83">
        <v>4</v>
      </c>
      <c r="L13" s="83">
        <v>6</v>
      </c>
      <c r="M13" s="83">
        <v>6</v>
      </c>
      <c r="N13" s="83">
        <v>8</v>
      </c>
      <c r="O13" s="83">
        <v>8</v>
      </c>
      <c r="P13" s="83">
        <v>10</v>
      </c>
      <c r="Q13" s="83">
        <v>10</v>
      </c>
      <c r="R13" s="83">
        <v>12</v>
      </c>
      <c r="S13" s="83">
        <v>12</v>
      </c>
      <c r="T13" s="83">
        <v>14</v>
      </c>
      <c r="U13" s="83">
        <v>14</v>
      </c>
      <c r="V13" s="83">
        <v>16</v>
      </c>
      <c r="W13" s="83">
        <v>16</v>
      </c>
      <c r="X13" s="83">
        <v>18</v>
      </c>
      <c r="Y13" s="83">
        <v>18</v>
      </c>
      <c r="Z13" s="83">
        <v>20</v>
      </c>
      <c r="AA13" s="83">
        <v>20</v>
      </c>
      <c r="AB13" s="83">
        <v>22</v>
      </c>
      <c r="AC13" s="83">
        <v>22</v>
      </c>
      <c r="AD13" s="83">
        <v>22</v>
      </c>
    </row>
    <row r="14" spans="1:30">
      <c r="A14" s="58"/>
      <c r="B14" s="58"/>
      <c r="C14" s="106">
        <v>11</v>
      </c>
      <c r="D14" s="82">
        <f>HLOOKUP($D$4,$I$4:$AD$22,11,FALSE)</f>
        <v>1</v>
      </c>
      <c r="E14" s="107">
        <f t="shared" si="0"/>
        <v>1</v>
      </c>
      <c r="F14" s="74"/>
      <c r="G14" s="74"/>
      <c r="H14" s="74"/>
      <c r="I14" s="83">
        <v>1</v>
      </c>
      <c r="J14" s="83">
        <v>1</v>
      </c>
      <c r="K14" s="83">
        <v>1</v>
      </c>
      <c r="L14" s="83">
        <v>1</v>
      </c>
      <c r="M14" s="83">
        <v>1</v>
      </c>
      <c r="N14" s="83">
        <v>1</v>
      </c>
      <c r="O14" s="83">
        <v>1</v>
      </c>
      <c r="P14" s="83">
        <v>1</v>
      </c>
      <c r="Q14" s="83">
        <v>1</v>
      </c>
      <c r="R14" s="83">
        <v>1</v>
      </c>
      <c r="S14" s="83">
        <v>1</v>
      </c>
      <c r="T14" s="83">
        <v>1</v>
      </c>
      <c r="U14" s="83">
        <v>1</v>
      </c>
      <c r="V14" s="83">
        <v>1</v>
      </c>
      <c r="W14" s="83">
        <v>1</v>
      </c>
      <c r="X14" s="83">
        <v>1</v>
      </c>
      <c r="Y14" s="83">
        <v>1</v>
      </c>
      <c r="Z14" s="83">
        <v>1</v>
      </c>
      <c r="AA14" s="83">
        <v>1</v>
      </c>
      <c r="AB14" s="83">
        <v>1</v>
      </c>
      <c r="AC14" s="83">
        <v>1</v>
      </c>
      <c r="AD14" s="83">
        <v>1</v>
      </c>
    </row>
    <row r="15" spans="1:30">
      <c r="A15" s="58"/>
      <c r="B15" s="58"/>
      <c r="C15" s="106">
        <v>12</v>
      </c>
      <c r="D15" s="82">
        <f>HLOOKUP($D$4,$I$4:$AD$22,12,FALSE)</f>
        <v>2</v>
      </c>
      <c r="E15" s="107">
        <f t="shared" si="0"/>
        <v>2</v>
      </c>
      <c r="F15" s="74"/>
      <c r="G15" s="74"/>
      <c r="H15" s="74"/>
      <c r="I15" s="83">
        <v>1</v>
      </c>
      <c r="J15" s="83">
        <v>1</v>
      </c>
      <c r="K15" s="83">
        <v>1</v>
      </c>
      <c r="L15" s="83">
        <v>1</v>
      </c>
      <c r="M15" s="83">
        <v>1</v>
      </c>
      <c r="N15" s="83">
        <v>1</v>
      </c>
      <c r="O15" s="83">
        <v>2</v>
      </c>
      <c r="P15" s="83">
        <v>2</v>
      </c>
      <c r="Q15" s="83">
        <v>2</v>
      </c>
      <c r="R15" s="83">
        <v>2</v>
      </c>
      <c r="S15" s="83">
        <v>2</v>
      </c>
      <c r="T15" s="83">
        <v>2</v>
      </c>
      <c r="U15" s="83">
        <v>2</v>
      </c>
      <c r="V15" s="83">
        <v>2</v>
      </c>
      <c r="W15" s="83">
        <v>2</v>
      </c>
      <c r="X15" s="83">
        <v>2</v>
      </c>
      <c r="Y15" s="83">
        <v>3</v>
      </c>
      <c r="Z15" s="83">
        <v>3</v>
      </c>
      <c r="AA15" s="83">
        <v>3</v>
      </c>
      <c r="AB15" s="83">
        <v>3</v>
      </c>
      <c r="AC15" s="83">
        <v>3</v>
      </c>
      <c r="AD15" s="83">
        <v>3</v>
      </c>
    </row>
    <row r="16" spans="1:30">
      <c r="A16" s="58"/>
      <c r="B16" s="58"/>
      <c r="C16" s="106">
        <v>13</v>
      </c>
      <c r="D16" s="82">
        <f>HLOOKUP($D$4,$I$4:$AD$22,13,FALSE)</f>
        <v>1</v>
      </c>
      <c r="E16" s="107">
        <f t="shared" si="0"/>
        <v>1</v>
      </c>
      <c r="F16" s="74"/>
      <c r="G16" s="74"/>
      <c r="H16" s="74"/>
      <c r="I16" s="83"/>
      <c r="J16" s="83"/>
      <c r="K16" s="83"/>
      <c r="L16" s="83"/>
      <c r="M16" s="83"/>
      <c r="N16" s="83"/>
      <c r="O16" s="83">
        <v>1</v>
      </c>
      <c r="P16" s="83">
        <v>1</v>
      </c>
      <c r="Q16" s="83">
        <v>1</v>
      </c>
      <c r="R16" s="83">
        <v>1</v>
      </c>
      <c r="S16" s="83">
        <v>1</v>
      </c>
      <c r="T16" s="83">
        <v>1</v>
      </c>
      <c r="U16" s="83">
        <v>1</v>
      </c>
      <c r="V16" s="83">
        <v>1</v>
      </c>
      <c r="W16" s="83">
        <v>1</v>
      </c>
      <c r="X16" s="83">
        <v>1</v>
      </c>
      <c r="Y16" s="83">
        <v>2</v>
      </c>
      <c r="Z16" s="83">
        <v>2</v>
      </c>
      <c r="AA16" s="83">
        <v>2</v>
      </c>
      <c r="AB16" s="83">
        <v>2</v>
      </c>
      <c r="AC16" s="83">
        <v>2</v>
      </c>
      <c r="AD16" s="83">
        <v>2</v>
      </c>
    </row>
    <row r="17" spans="1:30">
      <c r="A17" s="58"/>
      <c r="B17" s="58"/>
      <c r="C17" s="106">
        <v>14</v>
      </c>
      <c r="D17" s="82">
        <f>HLOOKUP($D$4,$I$4:$AD$22,14,FALSE)</f>
        <v>0</v>
      </c>
      <c r="E17" s="107">
        <f t="shared" si="0"/>
        <v>0</v>
      </c>
      <c r="F17" s="74"/>
      <c r="G17" s="74"/>
      <c r="H17" s="74"/>
      <c r="I17" s="83">
        <v>4</v>
      </c>
      <c r="J17" s="83">
        <v>4</v>
      </c>
      <c r="K17" s="83">
        <v>4</v>
      </c>
      <c r="L17" s="83">
        <v>4</v>
      </c>
      <c r="M17" s="83">
        <v>4</v>
      </c>
      <c r="N17" s="83">
        <v>4</v>
      </c>
      <c r="O17" s="83">
        <v>4</v>
      </c>
      <c r="P17" s="83">
        <v>4</v>
      </c>
      <c r="Q17" s="83">
        <v>4</v>
      </c>
      <c r="R17" s="83">
        <v>4</v>
      </c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</row>
    <row r="18" spans="1:30">
      <c r="A18" s="58"/>
      <c r="B18" s="58"/>
      <c r="C18" s="106">
        <v>15</v>
      </c>
      <c r="D18" s="82">
        <f>HLOOKUP($D$4,$I$4:$AD$22,15,FALSE)</f>
        <v>4</v>
      </c>
      <c r="E18" s="107">
        <f t="shared" si="0"/>
        <v>4</v>
      </c>
      <c r="F18" s="74"/>
      <c r="G18" s="74"/>
      <c r="H18" s="74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>
        <v>4</v>
      </c>
      <c r="T18" s="83">
        <v>4</v>
      </c>
      <c r="U18" s="83">
        <v>4</v>
      </c>
      <c r="V18" s="83">
        <v>4</v>
      </c>
      <c r="W18" s="83">
        <v>4</v>
      </c>
      <c r="X18" s="83">
        <v>4</v>
      </c>
      <c r="Y18" s="83">
        <v>4</v>
      </c>
      <c r="Z18" s="83">
        <v>4</v>
      </c>
      <c r="AA18" s="83">
        <v>4</v>
      </c>
      <c r="AB18" s="83">
        <v>4</v>
      </c>
      <c r="AC18" s="83">
        <v>4</v>
      </c>
      <c r="AD18" s="83">
        <v>4</v>
      </c>
    </row>
    <row r="19" spans="1:30">
      <c r="A19" s="58"/>
      <c r="B19" s="58"/>
      <c r="C19" s="106">
        <v>16</v>
      </c>
      <c r="D19" s="82">
        <f>HLOOKUP($D$4,$I$4:$AD$22,16,FALSE)</f>
        <v>0</v>
      </c>
      <c r="E19" s="107">
        <f t="shared" si="0"/>
        <v>0</v>
      </c>
      <c r="F19" s="74"/>
      <c r="G19" s="74"/>
      <c r="H19" s="74"/>
      <c r="I19" s="83"/>
      <c r="J19" s="83"/>
      <c r="K19" s="83"/>
      <c r="L19" s="83"/>
      <c r="M19" s="83"/>
      <c r="N19" s="83"/>
      <c r="O19" s="83">
        <v>4</v>
      </c>
      <c r="P19" s="83">
        <v>4</v>
      </c>
      <c r="Q19" s="83">
        <v>4</v>
      </c>
      <c r="R19" s="83">
        <v>4</v>
      </c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</row>
    <row r="20" spans="1:30">
      <c r="A20" s="58"/>
      <c r="B20" s="58"/>
      <c r="C20" s="106">
        <v>17</v>
      </c>
      <c r="D20" s="82">
        <f>HLOOKUP($D$4,$I$4:$AD$22,17,FALSE)</f>
        <v>4</v>
      </c>
      <c r="E20" s="107">
        <f t="shared" si="0"/>
        <v>4</v>
      </c>
      <c r="F20" s="74"/>
      <c r="G20" s="74"/>
      <c r="H20" s="74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>
        <v>4</v>
      </c>
      <c r="T20" s="83">
        <v>4</v>
      </c>
      <c r="U20" s="83">
        <v>4</v>
      </c>
      <c r="V20" s="83">
        <v>4</v>
      </c>
      <c r="W20" s="83">
        <v>4</v>
      </c>
      <c r="X20" s="83">
        <v>4</v>
      </c>
      <c r="Y20" s="83">
        <v>4</v>
      </c>
      <c r="Z20" s="83">
        <v>4</v>
      </c>
      <c r="AA20" s="83">
        <v>4</v>
      </c>
      <c r="AB20" s="83">
        <v>4</v>
      </c>
      <c r="AC20" s="83">
        <v>4</v>
      </c>
      <c r="AD20" s="83">
        <v>4</v>
      </c>
    </row>
    <row r="21" spans="1:30">
      <c r="A21" s="58"/>
      <c r="B21" s="58"/>
      <c r="C21" s="106">
        <v>18</v>
      </c>
      <c r="D21" s="82">
        <f>HLOOKUP($D$4,$I$4:$AD$22,18,FALSE)</f>
        <v>1</v>
      </c>
      <c r="E21" s="107">
        <f t="shared" si="0"/>
        <v>1</v>
      </c>
      <c r="F21" s="74"/>
      <c r="G21" s="74"/>
      <c r="H21" s="74"/>
      <c r="I21" s="83">
        <v>1</v>
      </c>
      <c r="J21" s="83">
        <v>1</v>
      </c>
      <c r="K21" s="83">
        <v>1</v>
      </c>
      <c r="L21" s="83">
        <v>1</v>
      </c>
      <c r="M21" s="83">
        <v>1</v>
      </c>
      <c r="N21" s="83">
        <v>1</v>
      </c>
      <c r="O21" s="83">
        <v>1</v>
      </c>
      <c r="P21" s="83">
        <v>1</v>
      </c>
      <c r="Q21" s="83">
        <v>1</v>
      </c>
      <c r="R21" s="83">
        <v>1</v>
      </c>
      <c r="S21" s="83">
        <v>1</v>
      </c>
      <c r="T21" s="83">
        <v>1</v>
      </c>
      <c r="U21" s="83">
        <v>1</v>
      </c>
      <c r="V21" s="83">
        <v>1</v>
      </c>
      <c r="W21" s="83">
        <v>1</v>
      </c>
      <c r="X21" s="83">
        <v>1</v>
      </c>
      <c r="Y21" s="83">
        <v>1</v>
      </c>
      <c r="Z21" s="83">
        <v>1</v>
      </c>
      <c r="AA21" s="83">
        <v>1</v>
      </c>
      <c r="AB21" s="83">
        <v>1</v>
      </c>
      <c r="AC21" s="83">
        <v>1</v>
      </c>
      <c r="AD21" s="83">
        <v>1</v>
      </c>
    </row>
    <row r="22" spans="1:30">
      <c r="A22" s="81"/>
      <c r="B22" s="81"/>
      <c r="C22" s="106">
        <v>19</v>
      </c>
      <c r="D22" s="82">
        <f>HLOOKUP($D$4,$I$4:$AD$22,19,FALSE)</f>
        <v>16</v>
      </c>
      <c r="E22" s="107">
        <f t="shared" si="0"/>
        <v>16</v>
      </c>
      <c r="F22" s="74"/>
      <c r="G22" s="74"/>
      <c r="H22" s="74"/>
      <c r="I22" s="83">
        <v>4</v>
      </c>
      <c r="J22" s="83">
        <v>8</v>
      </c>
      <c r="K22" s="83">
        <v>8</v>
      </c>
      <c r="L22" s="83">
        <v>8</v>
      </c>
      <c r="M22" s="83">
        <v>8</v>
      </c>
      <c r="N22" s="83">
        <v>8</v>
      </c>
      <c r="O22" s="83">
        <v>12</v>
      </c>
      <c r="P22" s="83">
        <v>12</v>
      </c>
      <c r="Q22" s="83">
        <v>12</v>
      </c>
      <c r="R22" s="83">
        <v>12</v>
      </c>
      <c r="S22" s="83">
        <v>12</v>
      </c>
      <c r="T22" s="83">
        <v>16</v>
      </c>
      <c r="U22" s="83">
        <v>16</v>
      </c>
      <c r="V22" s="83">
        <v>16</v>
      </c>
      <c r="W22" s="83">
        <v>16</v>
      </c>
      <c r="X22" s="83">
        <v>16</v>
      </c>
      <c r="Y22" s="83">
        <v>20</v>
      </c>
      <c r="Z22" s="83">
        <v>20</v>
      </c>
      <c r="AA22" s="83">
        <v>20</v>
      </c>
      <c r="AB22" s="83">
        <v>20</v>
      </c>
      <c r="AC22" s="83">
        <v>20</v>
      </c>
      <c r="AD22" s="83">
        <v>24</v>
      </c>
    </row>
    <row r="23" spans="1:30">
      <c r="A23" s="59"/>
      <c r="B23" s="59"/>
      <c r="C23" s="60"/>
      <c r="D23" s="61"/>
      <c r="E23" s="62"/>
    </row>
    <row r="24" spans="1:30">
      <c r="A24" s="63"/>
      <c r="B24" s="63"/>
      <c r="C24" s="64"/>
      <c r="D24" s="65"/>
      <c r="E24" s="66"/>
    </row>
    <row r="25" spans="1:30">
      <c r="A25" s="63"/>
      <c r="B25" s="63"/>
      <c r="C25" s="64"/>
      <c r="D25" s="65"/>
      <c r="E25" s="66"/>
    </row>
    <row r="26" spans="1:30">
      <c r="A26" s="63"/>
      <c r="B26" s="63"/>
      <c r="C26" s="64"/>
      <c r="D26" s="65"/>
      <c r="E26" s="66"/>
    </row>
    <row r="27" spans="1:30" ht="15">
      <c r="A27" s="105"/>
      <c r="B27" s="105"/>
      <c r="C27" s="105"/>
      <c r="D27" s="67"/>
      <c r="E27" s="57"/>
    </row>
    <row r="28" spans="1:30" ht="15">
      <c r="A28" s="98"/>
      <c r="B28" s="99"/>
      <c r="C28" s="100"/>
      <c r="D28" s="68"/>
      <c r="E28" s="69"/>
    </row>
    <row r="29" spans="1:30" ht="15">
      <c r="A29" s="98"/>
      <c r="B29" s="99"/>
      <c r="C29" s="100"/>
      <c r="D29" s="67"/>
      <c r="E29" s="57"/>
      <c r="F29" s="70"/>
    </row>
  </sheetData>
  <mergeCells count="7">
    <mergeCell ref="A29:C29"/>
    <mergeCell ref="A1:E1"/>
    <mergeCell ref="F1:G1"/>
    <mergeCell ref="A2:E2"/>
    <mergeCell ref="F2:G2"/>
    <mergeCell ref="A27:C27"/>
    <mergeCell ref="A28:C28"/>
  </mergeCells>
  <dataValidations count="1">
    <dataValidation type="list" allowBlank="1" showInputMessage="1" showErrorMessage="1" sqref="D4">
      <formula1>Variants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4</vt:i4>
      </vt:variant>
    </vt:vector>
  </HeadingPairs>
  <TitlesOfParts>
    <vt:vector size="7" baseType="lpstr">
      <vt:lpstr>500series</vt:lpstr>
      <vt:lpstr>600series</vt:lpstr>
      <vt:lpstr>WPK 101</vt:lpstr>
      <vt:lpstr>'WPK 101'!Extrahovať</vt:lpstr>
      <vt:lpstr>'WPK 101'!Kriteria</vt:lpstr>
      <vt:lpstr>Variants</vt:lpstr>
      <vt:lpstr>Varianty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Robert</cp:lastModifiedBy>
  <cp:lastPrinted>2015-06-07T19:32:53Z</cp:lastPrinted>
  <dcterms:created xsi:type="dcterms:W3CDTF">2015-05-03T18:39:51Z</dcterms:created>
  <dcterms:modified xsi:type="dcterms:W3CDTF">2015-09-08T20:28:03Z</dcterms:modified>
</cp:coreProperties>
</file>