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766"/>
  <workbookPr filterPrivacy="1" codeName="ThisWorkbook"/>
  <bookViews>
    <workbookView xWindow="0" yWindow="0" windowWidth="23780" windowHeight="12760" tabRatio="599"/>
  </bookViews>
  <sheets>
    <sheet name="Faktura" sheetId="1" r:id="rId1"/>
    <sheet name="Sklad" sheetId="7" r:id="rId2"/>
    <sheet name="Zákazníci" sheetId="3" r:id="rId3"/>
    <sheet name="Faktury – hlavní" sheetId="2" r:id="rId4"/>
    <sheet name="Fakturační údaje" sheetId="4" r:id="rId5"/>
  </sheets>
  <externalReferences>
    <externalReference r:id="rId6"/>
  </externalReferences>
  <definedNames>
    <definedName name="Č_faktury">FakturyHlavní[Faktura č.]</definedName>
    <definedName name="NázevSpolečnosti">Faktura!#REF!</definedName>
    <definedName name="NeplátceDaně">'[1]Jednoduchá faktura'!$G$34</definedName>
    <definedName name="_xlnm.Print_Area" localSheetId="0">Faktura!$A$1:$K$38</definedName>
    <definedName name="PodrobnostiFakturyČ">"FakturačníÚdaje[Invoice No]"</definedName>
    <definedName name="rngFaktura">Faktura!$P$15</definedName>
    <definedName name="Tisk_názvy" localSheetId="4">'Fakturační údaje'!$3:$3</definedName>
    <definedName name="Tisk_názvy" localSheetId="3">Zákazníci!#REF!</definedName>
    <definedName name="Tisk_názvy" localSheetId="2">Zákazníci!#REF!</definedName>
    <definedName name="VyhledáníZákazníka">#REF!</definedName>
  </definedNames>
  <calcPr calcId="171027"/>
</workbook>
</file>

<file path=xl/calcChain.xml><?xml version="1.0" encoding="utf-8"?>
<calcChain xmlns="http://schemas.openxmlformats.org/spreadsheetml/2006/main">
  <c r="G19" i="1" l="1"/>
  <c r="G18" i="1" l="1"/>
  <c r="G20" i="1"/>
  <c r="E19" i="1"/>
  <c r="F19" i="1" s="1"/>
  <c r="G16" i="1" l="1"/>
  <c r="G17" i="1"/>
  <c r="G21" i="1"/>
  <c r="G22" i="1"/>
  <c r="G23" i="1"/>
  <c r="G24" i="1"/>
  <c r="G25" i="1"/>
  <c r="G26" i="1"/>
  <c r="G27" i="1"/>
  <c r="G28" i="1"/>
  <c r="G15" i="1"/>
  <c r="I10" i="1" l="1"/>
  <c r="G10" i="1"/>
  <c r="G9" i="1"/>
  <c r="I8" i="1"/>
  <c r="G8" i="1"/>
  <c r="G6" i="1"/>
  <c r="E15" i="1"/>
  <c r="P15" i="1" l="1"/>
  <c r="J34" i="1" l="1"/>
  <c r="C10" i="1"/>
  <c r="C11" i="1" s="1"/>
  <c r="F15" i="1" l="1"/>
  <c r="C28" i="1"/>
  <c r="E28" i="1"/>
  <c r="C27" i="1"/>
  <c r="E27" i="1"/>
  <c r="C26" i="1"/>
  <c r="E26" i="1"/>
  <c r="C25" i="1"/>
  <c r="E25" i="1"/>
  <c r="C24" i="1"/>
  <c r="E24" i="1"/>
  <c r="C23" i="1"/>
  <c r="E23" i="1"/>
  <c r="C22" i="1"/>
  <c r="E22" i="1"/>
  <c r="C21" i="1"/>
  <c r="E21" i="1"/>
  <c r="C20" i="1"/>
  <c r="E20" i="1"/>
  <c r="C19" i="1"/>
  <c r="C16" i="1"/>
  <c r="E16" i="1"/>
  <c r="C17" i="1"/>
  <c r="E17" i="1"/>
  <c r="C18" i="1"/>
  <c r="E18" i="1"/>
  <c r="H18" i="1" s="1"/>
  <c r="G2" i="7"/>
  <c r="G3" i="7"/>
  <c r="G4" i="7"/>
  <c r="G5" i="7"/>
  <c r="G6" i="7"/>
  <c r="G7" i="7"/>
  <c r="G8" i="7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E2" i="7"/>
  <c r="E3" i="7"/>
  <c r="H3" i="7" s="1"/>
  <c r="I3" i="7" s="1"/>
  <c r="E4" i="7"/>
  <c r="E5" i="7"/>
  <c r="E6" i="7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C15" i="1"/>
  <c r="F16" i="1" l="1"/>
  <c r="H16" i="1"/>
  <c r="I10" i="7"/>
  <c r="I7" i="7"/>
  <c r="H20" i="7"/>
  <c r="I20" i="7" s="1"/>
  <c r="H18" i="7"/>
  <c r="I18" i="7" s="1"/>
  <c r="H16" i="7"/>
  <c r="I16" i="7" s="1"/>
  <c r="H14" i="7"/>
  <c r="I14" i="7" s="1"/>
  <c r="H12" i="7"/>
  <c r="I12" i="7" s="1"/>
  <c r="H10" i="7"/>
  <c r="H8" i="7"/>
  <c r="I8" i="7" s="1"/>
  <c r="H6" i="7"/>
  <c r="I6" i="7" s="1"/>
  <c r="H4" i="7"/>
  <c r="I4" i="7" s="1"/>
  <c r="H2" i="7"/>
  <c r="I2" i="7" s="1"/>
  <c r="H21" i="7"/>
  <c r="I21" i="7" s="1"/>
  <c r="H19" i="7"/>
  <c r="I19" i="7" s="1"/>
  <c r="H17" i="7"/>
  <c r="I17" i="7" s="1"/>
  <c r="H15" i="7"/>
  <c r="I15" i="7" s="1"/>
  <c r="H13" i="7"/>
  <c r="I13" i="7" s="1"/>
  <c r="H11" i="7"/>
  <c r="I11" i="7" s="1"/>
  <c r="H9" i="7"/>
  <c r="I9" i="7" s="1"/>
  <c r="H7" i="7"/>
  <c r="H5" i="7"/>
  <c r="I5" i="7" s="1"/>
  <c r="F18" i="1"/>
  <c r="H20" i="1"/>
  <c r="F20" i="1"/>
  <c r="I20" i="1" s="1"/>
  <c r="J20" i="1" s="1"/>
  <c r="H22" i="1"/>
  <c r="F22" i="1"/>
  <c r="H24" i="1"/>
  <c r="F24" i="1"/>
  <c r="I24" i="1" s="1"/>
  <c r="J24" i="1" s="1"/>
  <c r="H26" i="1"/>
  <c r="F26" i="1"/>
  <c r="I26" i="1" s="1"/>
  <c r="J26" i="1" s="1"/>
  <c r="H28" i="1"/>
  <c r="F28" i="1"/>
  <c r="I15" i="1"/>
  <c r="H17" i="1"/>
  <c r="F17" i="1"/>
  <c r="I17" i="1" s="1"/>
  <c r="J17" i="1" s="1"/>
  <c r="H19" i="1"/>
  <c r="I19" i="1"/>
  <c r="J19" i="1" s="1"/>
  <c r="H21" i="1"/>
  <c r="F21" i="1"/>
  <c r="I21" i="1" s="1"/>
  <c r="J21" i="1" s="1"/>
  <c r="H23" i="1"/>
  <c r="F23" i="1"/>
  <c r="I23" i="1" s="1"/>
  <c r="J23" i="1" s="1"/>
  <c r="H25" i="1"/>
  <c r="F25" i="1"/>
  <c r="I25" i="1" s="1"/>
  <c r="J25" i="1" s="1"/>
  <c r="H27" i="1"/>
  <c r="F27" i="1"/>
  <c r="I27" i="1" s="1"/>
  <c r="J27" i="1" s="1"/>
  <c r="H15" i="1"/>
  <c r="I18" i="1" l="1"/>
  <c r="D32" i="1"/>
  <c r="I16" i="1"/>
  <c r="E33" i="1" s="1"/>
  <c r="D33" i="1"/>
  <c r="E35" i="1"/>
  <c r="D35" i="1"/>
  <c r="J15" i="1"/>
  <c r="D34" i="1"/>
  <c r="I28" i="1"/>
  <c r="J28" i="1" s="1"/>
  <c r="I22" i="1"/>
  <c r="J22" i="1" s="1"/>
  <c r="J31" i="1"/>
  <c r="C6" i="2"/>
  <c r="J16" i="1" l="1"/>
  <c r="J29" i="1" s="1"/>
  <c r="J18" i="1"/>
  <c r="E32" i="1"/>
  <c r="F32" i="1" s="1"/>
  <c r="F35" i="1"/>
  <c r="J32" i="1"/>
  <c r="E34" i="1"/>
  <c r="F34" i="1" s="1"/>
  <c r="F33" i="1"/>
  <c r="H6" i="2"/>
  <c r="G6" i="2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" i="4"/>
  <c r="L34" i="1" l="1"/>
  <c r="J33" i="1" s="1"/>
  <c r="I4" i="2"/>
  <c r="I6" i="2" s="1"/>
  <c r="I5" i="2"/>
  <c r="J5" i="2" s="1"/>
  <c r="J35" i="1" l="1"/>
  <c r="F12" i="1" s="1"/>
  <c r="J4" i="2"/>
  <c r="J6" i="2" s="1"/>
</calcChain>
</file>

<file path=xl/sharedStrings.xml><?xml version="1.0" encoding="utf-8"?>
<sst xmlns="http://schemas.openxmlformats.org/spreadsheetml/2006/main" count="189" uniqueCount="133">
  <si>
    <t>Telefon</t>
  </si>
  <si>
    <t>Název společnosti</t>
  </si>
  <si>
    <t>Adresa</t>
  </si>
  <si>
    <t>Město</t>
  </si>
  <si>
    <t>Stát</t>
  </si>
  <si>
    <t>Popis projektu</t>
  </si>
  <si>
    <t>Popis</t>
  </si>
  <si>
    <t>Poznámky</t>
  </si>
  <si>
    <t>Fax</t>
  </si>
  <si>
    <t>Sazba daně</t>
  </si>
  <si>
    <t>DPH</t>
  </si>
  <si>
    <t>Jiné</t>
  </si>
  <si>
    <t>3-456-1</t>
  </si>
  <si>
    <t>Projekt 1</t>
  </si>
  <si>
    <t>Projekt 2</t>
  </si>
  <si>
    <t>Faktura 3-456-1 data 1</t>
  </si>
  <si>
    <t>Faktura 3-456-1 data 2</t>
  </si>
  <si>
    <t>Faktura 3-456-1 data 3</t>
  </si>
  <si>
    <t>Faktura 3-456-1 data 4</t>
  </si>
  <si>
    <t>Faktura 3-456-1 data 5</t>
  </si>
  <si>
    <t>Faktura 3-456-1 data 6</t>
  </si>
  <si>
    <t>Datum faktury</t>
  </si>
  <si>
    <t>Množství</t>
  </si>
  <si>
    <t>Cena</t>
  </si>
  <si>
    <t>Sleva</t>
  </si>
  <si>
    <t>Jednotková cena</t>
  </si>
  <si>
    <t>E-mail</t>
  </si>
  <si>
    <t>Faktura 3-456-1 data 7</t>
  </si>
  <si>
    <t>Faktura 3-456-1 data 8</t>
  </si>
  <si>
    <t>Faktura 3-456-1 data 9</t>
  </si>
  <si>
    <t>Faktura 3-456-1 data 10</t>
  </si>
  <si>
    <t>Faktura 3-456-1 data 11</t>
  </si>
  <si>
    <t>Faktura 3-456-1 data 12</t>
  </si>
  <si>
    <t>Faktura 3-456-1 data 13</t>
  </si>
  <si>
    <t>Faktura 3-456-1 data 14</t>
  </si>
  <si>
    <t>Faktura 3-456-1 data 15</t>
  </si>
  <si>
    <t>Faktura 3-456-1 data 16</t>
  </si>
  <si>
    <t>Faktura 3-456-1 data 17</t>
  </si>
  <si>
    <t>Faktura 3-456-1 data 18</t>
  </si>
  <si>
    <t>Faktura 3-456-1 data 19</t>
  </si>
  <si>
    <t>Faktura 3-456-1 data 20</t>
  </si>
  <si>
    <t>Faktura 3-456-1 data 21</t>
  </si>
  <si>
    <t>Faktura 3-456-1 data 22</t>
  </si>
  <si>
    <t>Faktura 3-456-1 data 23</t>
  </si>
  <si>
    <t>Faktura 3-456-1 data 24</t>
  </si>
  <si>
    <t>Faktura 3-456-1 data 25</t>
  </si>
  <si>
    <t>Faktury</t>
  </si>
  <si>
    <t>Fakturační údaje</t>
  </si>
  <si>
    <t>Položka č.</t>
  </si>
  <si>
    <t>Faktura č.</t>
  </si>
  <si>
    <t>Faktura celkem</t>
  </si>
  <si>
    <t>Celkem</t>
  </si>
  <si>
    <t>Detail celkem</t>
  </si>
  <si>
    <t>Společnost</t>
  </si>
  <si>
    <t>3-456-2</t>
  </si>
  <si>
    <t>Faktura 3-456-2 data 1</t>
  </si>
  <si>
    <t>Faktura 3-456-2 data 2</t>
  </si>
  <si>
    <t>Faktura 3-456-2 data 3</t>
  </si>
  <si>
    <t>Faktura 3-456-2 data 4</t>
  </si>
  <si>
    <t>Faktura 3-456-2 data 5</t>
  </si>
  <si>
    <t>Faktura 3-456-2 data 6</t>
  </si>
  <si>
    <t>Faktura 3-456-2 data 7</t>
  </si>
  <si>
    <t>Faktura 3-456-2 data 8</t>
  </si>
  <si>
    <t>Faktura 3-456-2 data 9</t>
  </si>
  <si>
    <t>Faktura 3-456-2 data 10</t>
  </si>
  <si>
    <t>Faktura 3-456-2 data 11</t>
  </si>
  <si>
    <t>Faktura 3-456-2 data 12</t>
  </si>
  <si>
    <t>Záloha</t>
  </si>
  <si>
    <t>Z4567</t>
  </si>
  <si>
    <t>Z4568</t>
  </si>
  <si>
    <t>Z4569</t>
  </si>
  <si>
    <t>Z4570</t>
  </si>
  <si>
    <t>Z4571</t>
  </si>
  <si>
    <t>Z4572</t>
  </si>
  <si>
    <t>Z4573</t>
  </si>
  <si>
    <t>Z4574</t>
  </si>
  <si>
    <t>Z4575</t>
  </si>
  <si>
    <t>Z4576</t>
  </si>
  <si>
    <t>Z4577</t>
  </si>
  <si>
    <t>Z4578</t>
  </si>
  <si>
    <t>PSČ</t>
  </si>
  <si>
    <t xml:space="preserve">1 - Tailspin Hračky </t>
  </si>
  <si>
    <t>2 - Contoso s.r.o.</t>
  </si>
  <si>
    <t>Ks</t>
  </si>
  <si>
    <t>Celkem s DPH</t>
  </si>
  <si>
    <t>Rohlíky</t>
  </si>
  <si>
    <t>Sazba DPH</t>
  </si>
  <si>
    <t>DPH Ks</t>
  </si>
  <si>
    <t>Clkem s DPH</t>
  </si>
  <si>
    <t xml:space="preserve">  </t>
  </si>
  <si>
    <t>Celkem bez DPH</t>
  </si>
  <si>
    <t>Zaokrouhlení</t>
  </si>
  <si>
    <t>Celkem k úhradě:</t>
  </si>
  <si>
    <t>Základ daně</t>
  </si>
  <si>
    <t>Zálohy</t>
  </si>
  <si>
    <t>INFO grup</t>
  </si>
  <si>
    <t>William Moseley</t>
  </si>
  <si>
    <t>FAKTURA - Daňoví doklad       číslo:</t>
  </si>
  <si>
    <t xml:space="preserve">Den vystavení: </t>
  </si>
  <si>
    <t xml:space="preserve">Den splatnosti: </t>
  </si>
  <si>
    <t>Doba splatnosti</t>
  </si>
  <si>
    <t>dnů</t>
  </si>
  <si>
    <t>Nejsem plátce DPH</t>
  </si>
  <si>
    <t>Jiná</t>
  </si>
  <si>
    <t>Chleba</t>
  </si>
  <si>
    <t>Číslo faktury</t>
  </si>
  <si>
    <t>Číslo</t>
  </si>
  <si>
    <t>čr</t>
  </si>
  <si>
    <t>max</t>
  </si>
  <si>
    <t>maxov</t>
  </si>
  <si>
    <t>hod</t>
  </si>
  <si>
    <t>praha</t>
  </si>
  <si>
    <t>sk</t>
  </si>
  <si>
    <t>Společnosti:</t>
  </si>
  <si>
    <t>Ulice:</t>
  </si>
  <si>
    <t>Číslo:</t>
  </si>
  <si>
    <t>Město:</t>
  </si>
  <si>
    <t>PSČ:</t>
  </si>
  <si>
    <t>Příjmení</t>
  </si>
  <si>
    <t>Jméno</t>
  </si>
  <si>
    <t>Příjmení:</t>
  </si>
  <si>
    <t>Lukas</t>
  </si>
  <si>
    <t>Lukáš</t>
  </si>
  <si>
    <t>Veselí</t>
  </si>
  <si>
    <t>Bůčkova</t>
  </si>
  <si>
    <t>Hodonín</t>
  </si>
  <si>
    <t>696 03</t>
  </si>
  <si>
    <t>Jméno:</t>
  </si>
  <si>
    <t>Děkujeme Vám za nákup. Nashledanou</t>
  </si>
  <si>
    <t>Kečup</t>
  </si>
  <si>
    <t>Jogurt</t>
  </si>
  <si>
    <t>Ananasa</t>
  </si>
  <si>
    <t>Když je tam nula tak to nezobrazí.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</si>
</sst>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1" formatCode="_-* #,##0\ _K_č_-;\-* #,##0\ _K_č_-;_-* &quot;-&quot;\ _K_č_-;_-@_-"/>
    <numFmt numFmtId="44" formatCode="_-* #,##0.00\ &quot;Kč&quot;_-;\-* #,##0.00\ &quot;Kč&quot;_-;_-* &quot;-&quot;??\ &quot;Kč&quot;_-;_-@_-"/>
    <numFmt numFmtId="164" formatCode="&quot;$&quot;#,##0.00"/>
    <numFmt numFmtId="165" formatCode="00000"/>
    <numFmt numFmtId="166" formatCode="_)@\ \ "/>
    <numFmt numFmtId="167" formatCode="_)#;_)#;_)#;_)@"/>
    <numFmt numFmtId="168" formatCode="_(&quot;$&quot;* #,##0.000_);_(&quot;$&quot;* \(#,##0.000\);_(&quot;$&quot;* &quot;-&quot;???_);_(@_)"/>
    <numFmt numFmtId="169" formatCode="#_)"/>
    <numFmt numFmtId="170" formatCode="#,##0.00\ &quot;Kč&quot;"/>
    <numFmt numFmtId="171" formatCode="#,##0.00\ _K_č"/>
    <numFmt numFmtId="172" formatCode=";;;"/>
    <numFmt numFmtId="173" formatCode="000\ 00"/>
  </numFmts>
  <fonts count="29" x14ac:knownFonts="1">
    <font>
      <sz val="10"/>
      <color theme="4" tint="-0.24994659260841701"/>
      <name val="Calibri"/>
      <family val="2"/>
      <scheme val="minor"/>
    </font>
    <font>
      <b/>
      <sz val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1"/>
      <scheme val="minor"/>
    </font>
    <font>
      <sz val="9"/>
      <color theme="4" tint="-0.499984740745262"/>
      <name val="Calibri"/>
      <family val="2"/>
      <scheme val="minor"/>
    </font>
    <font>
      <sz val="9"/>
      <name val="Calibri"/>
      <family val="2"/>
      <scheme val="minor"/>
    </font>
    <font>
      <sz val="14"/>
      <color theme="4" tint="-0.24994659260841701"/>
      <name val="Calibri"/>
      <family val="2"/>
    </font>
    <font>
      <sz val="16"/>
      <color theme="4" tint="-0.24994659260841701"/>
      <name val="Calibri"/>
      <family val="2"/>
    </font>
    <font>
      <sz val="9"/>
      <color theme="4" tint="-0.499984740745262"/>
      <name val="Arial"/>
      <family val="2"/>
      <scheme val="major"/>
    </font>
    <font>
      <sz val="10"/>
      <color theme="4" tint="-0.24994659260841701"/>
      <name val="Calibri"/>
      <family val="2"/>
      <scheme val="minor"/>
    </font>
    <font>
      <sz val="10"/>
      <color theme="2" tint="-0.749992370372631"/>
      <name val="Calibri"/>
      <family val="2"/>
      <scheme val="minor"/>
    </font>
    <font>
      <sz val="10"/>
      <color theme="4" tint="-0.249977111117893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2"/>
      <name val="Arial"/>
      <family val="2"/>
      <charset val="238"/>
      <scheme val="major"/>
    </font>
    <font>
      <sz val="12"/>
      <color theme="0"/>
      <name val="Arial"/>
      <family val="2"/>
      <charset val="238"/>
      <scheme val="major"/>
    </font>
    <font>
      <sz val="12"/>
      <color theme="3"/>
      <name val="Calibri"/>
      <family val="2"/>
      <scheme val="minor"/>
    </font>
    <font>
      <sz val="12"/>
      <color theme="4" tint="-0.24994659260841701"/>
      <name val="Calibri"/>
      <family val="2"/>
      <scheme val="minor"/>
    </font>
    <font>
      <sz val="12"/>
      <name val="Calibri"/>
      <family val="2"/>
      <scheme val="minor"/>
    </font>
    <font>
      <sz val="12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0"/>
      <color theme="4" tint="-0.249977111117893"/>
      <name val="Calibri"/>
      <family val="2"/>
      <scheme val="minor"/>
    </font>
    <font>
      <b/>
      <sz val="10"/>
      <color theme="4" tint="-0.249977111117893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"/>
      <family val="2"/>
    </font>
    <font>
      <sz val="10"/>
      <color theme="2" tint="-0.749961851863155"/>
      <name val="Calibri"/>
      <family val="2"/>
      <scheme val="minor"/>
    </font>
    <font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theme="4" tint="0.59996337778862885"/>
      </bottom>
      <diagonal/>
    </border>
  </borders>
  <cellStyleXfs count="7">
    <xf numFmtId="0" fontId="0" fillId="0" borderId="0">
      <alignment vertical="top" wrapText="1"/>
    </xf>
    <xf numFmtId="0" fontId="10" fillId="0" borderId="0" applyNumberFormat="0" applyFill="0" applyBorder="0" applyAlignment="0" applyProtection="0"/>
    <xf numFmtId="0" fontId="8" fillId="0" borderId="0" applyNumberFormat="0" applyFill="0" applyBorder="0" applyProtection="0">
      <alignment vertical="center"/>
    </xf>
    <xf numFmtId="0" fontId="7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10" fillId="0" borderId="0" applyNumberFormat="0" applyFill="0" applyBorder="0" applyAlignment="0" applyProtection="0">
      <alignment vertical="top" wrapText="1"/>
    </xf>
    <xf numFmtId="44" fontId="10" fillId="0" borderId="0" applyFont="0" applyFill="0" applyBorder="0" applyAlignment="0" applyProtection="0"/>
  </cellStyleXfs>
  <cellXfs count="124">
    <xf numFmtId="0" fontId="0" fillId="0" borderId="0" xfId="0">
      <alignment vertical="top" wrapText="1"/>
    </xf>
    <xf numFmtId="0" fontId="0" fillId="0" borderId="0" xfId="0" applyFont="1" applyProtection="1">
      <alignment vertical="top" wrapText="1"/>
    </xf>
    <xf numFmtId="0" fontId="0" fillId="0" borderId="0" xfId="0" applyFont="1" applyProtection="1">
      <alignment vertical="top" wrapText="1"/>
    </xf>
    <xf numFmtId="165" fontId="0" fillId="0" borderId="0" xfId="0" applyNumberFormat="1" applyFont="1" applyProtection="1">
      <alignment vertical="top" wrapText="1"/>
    </xf>
    <xf numFmtId="164" fontId="0" fillId="0" borderId="0" xfId="0" applyNumberFormat="1" applyFont="1" applyProtection="1">
      <alignment vertical="top" wrapText="1"/>
    </xf>
    <xf numFmtId="0" fontId="8" fillId="0" borderId="0" xfId="2" applyProtection="1">
      <alignment vertical="center"/>
    </xf>
    <xf numFmtId="167" fontId="0" fillId="0" borderId="0" xfId="0" applyNumberFormat="1" applyFont="1" applyFill="1" applyBorder="1" applyProtection="1">
      <alignment vertical="top" wrapText="1"/>
    </xf>
    <xf numFmtId="41" fontId="0" fillId="0" borderId="0" xfId="0" applyNumberFormat="1" applyFont="1" applyFill="1" applyBorder="1" applyProtection="1">
      <alignment vertical="top" wrapText="1"/>
    </xf>
    <xf numFmtId="0" fontId="0" fillId="0" borderId="0" xfId="0" applyNumberFormat="1" applyFont="1" applyFill="1" applyBorder="1" applyAlignment="1" applyProtection="1">
      <alignment horizontal="left" indent="1"/>
    </xf>
    <xf numFmtId="0" fontId="2" fillId="0" borderId="0" xfId="0" applyFont="1" applyProtection="1">
      <alignment vertical="top" wrapText="1"/>
    </xf>
    <xf numFmtId="0" fontId="2" fillId="0" borderId="0" xfId="0" applyFont="1" applyAlignment="1" applyProtection="1">
      <alignment vertical="center"/>
    </xf>
    <xf numFmtId="0" fontId="3" fillId="0" borderId="0" xfId="0" applyFont="1" applyAlignment="1" applyProtection="1"/>
    <xf numFmtId="0" fontId="2" fillId="0" borderId="0" xfId="0" applyFont="1" applyAlignment="1" applyProtection="1"/>
    <xf numFmtId="10" fontId="0" fillId="0" borderId="0" xfId="4" applyNumberFormat="1" applyFont="1" applyFill="1" applyBorder="1" applyProtection="1"/>
    <xf numFmtId="168" fontId="2" fillId="0" borderId="0" xfId="0" applyNumberFormat="1" applyFont="1" applyAlignment="1" applyProtection="1">
      <alignment vertical="center"/>
    </xf>
    <xf numFmtId="0" fontId="0" fillId="0" borderId="0" xfId="0" applyFont="1" applyFill="1" applyBorder="1" applyAlignment="1" applyProtection="1">
      <alignment vertical="center"/>
    </xf>
    <xf numFmtId="164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Font="1" applyFill="1" applyBorder="1" applyAlignment="1" applyProtection="1">
      <alignment horizontal="left"/>
    </xf>
    <xf numFmtId="167" fontId="0" fillId="0" borderId="0" xfId="0" applyNumberFormat="1" applyFont="1" applyFill="1" applyBorder="1" applyAlignment="1" applyProtection="1">
      <alignment horizontal="lef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9" fillId="0" borderId="0" xfId="0" applyFont="1" applyAlignment="1" applyProtection="1">
      <alignment horizontal="left"/>
    </xf>
    <xf numFmtId="0" fontId="2" fillId="0" borderId="0" xfId="0" applyFont="1" applyAlignment="1" applyProtection="1">
      <alignment wrapText="1"/>
    </xf>
    <xf numFmtId="0" fontId="5" fillId="0" borderId="0" xfId="0" applyFont="1" applyAlignment="1" applyProtection="1">
      <alignment wrapText="1"/>
    </xf>
    <xf numFmtId="0" fontId="6" fillId="0" borderId="0" xfId="0" applyFont="1" applyAlignment="1" applyProtection="1">
      <alignment wrapText="1"/>
    </xf>
    <xf numFmtId="170" fontId="0" fillId="0" borderId="0" xfId="0" applyNumberFormat="1" applyFont="1" applyFill="1" applyBorder="1" applyProtection="1">
      <alignment vertical="top" wrapText="1"/>
    </xf>
    <xf numFmtId="0" fontId="12" fillId="0" borderId="0" xfId="0" applyFont="1" applyFill="1" applyAlignment="1" applyProtection="1">
      <alignment vertical="center"/>
    </xf>
    <xf numFmtId="0" fontId="13" fillId="0" borderId="0" xfId="0" applyNumberFormat="1" applyFont="1" applyFill="1" applyAlignment="1" applyProtection="1">
      <alignment vertical="center" wrapText="1"/>
    </xf>
    <xf numFmtId="0" fontId="13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left" vertical="center"/>
    </xf>
    <xf numFmtId="0" fontId="13" fillId="0" borderId="0" xfId="0" applyFont="1" applyFill="1" applyBorder="1">
      <alignment vertical="top" wrapText="1"/>
    </xf>
    <xf numFmtId="170" fontId="12" fillId="0" borderId="0" xfId="0" applyNumberFormat="1" applyFont="1" applyFill="1" applyAlignment="1" applyProtection="1">
      <alignment vertical="center" wrapText="1"/>
    </xf>
    <xf numFmtId="0" fontId="11" fillId="0" borderId="0" xfId="0" applyFont="1" applyAlignment="1">
      <alignment wrapText="1"/>
    </xf>
    <xf numFmtId="166" fontId="15" fillId="0" borderId="4" xfId="0" applyNumberFormat="1" applyFont="1" applyBorder="1" applyAlignment="1" applyProtection="1">
      <alignment horizontal="left" vertical="center"/>
    </xf>
    <xf numFmtId="0" fontId="15" fillId="0" borderId="4" xfId="0" applyNumberFormat="1" applyFont="1" applyBorder="1" applyAlignment="1" applyProtection="1">
      <alignment vertical="center"/>
    </xf>
    <xf numFmtId="166" fontId="15" fillId="0" borderId="4" xfId="0" applyNumberFormat="1" applyFont="1" applyBorder="1" applyAlignment="1" applyProtection="1">
      <alignment vertical="center"/>
    </xf>
    <xf numFmtId="167" fontId="16" fillId="0" borderId="3" xfId="0" applyNumberFormat="1" applyFont="1" applyBorder="1" applyAlignment="1" applyProtection="1">
      <alignment horizontal="center" vertical="center"/>
    </xf>
    <xf numFmtId="166" fontId="16" fillId="0" borderId="1" xfId="0" applyNumberFormat="1" applyFont="1" applyBorder="1" applyAlignment="1" applyProtection="1">
      <alignment horizontal="center" vertical="center"/>
    </xf>
    <xf numFmtId="169" fontId="16" fillId="0" borderId="1" xfId="0" applyNumberFormat="1" applyFont="1" applyBorder="1" applyAlignment="1" applyProtection="1">
      <alignment horizontal="center" vertical="center"/>
    </xf>
    <xf numFmtId="170" fontId="16" fillId="0" borderId="2" xfId="0" applyNumberFormat="1" applyFont="1" applyBorder="1" applyAlignment="1" applyProtection="1">
      <alignment horizontal="center" vertical="center"/>
    </xf>
    <xf numFmtId="170" fontId="16" fillId="2" borderId="2" xfId="0" applyNumberFormat="1" applyFont="1" applyFill="1" applyBorder="1" applyAlignment="1" applyProtection="1">
      <alignment horizontal="center" vertical="center"/>
    </xf>
    <xf numFmtId="171" fontId="16" fillId="0" borderId="1" xfId="0" applyNumberFormat="1" applyFont="1" applyBorder="1" applyAlignment="1" applyProtection="1">
      <alignment horizontal="center" vertical="center"/>
    </xf>
    <xf numFmtId="171" fontId="16" fillId="0" borderId="2" xfId="0" applyNumberFormat="1" applyFont="1" applyBorder="1" applyAlignment="1" applyProtection="1">
      <alignment horizontal="center" vertical="center"/>
    </xf>
    <xf numFmtId="171" fontId="16" fillId="2" borderId="2" xfId="0" applyNumberFormat="1" applyFont="1" applyFill="1" applyBorder="1" applyAlignment="1" applyProtection="1">
      <alignment horizontal="center" vertical="center"/>
    </xf>
    <xf numFmtId="166" fontId="16" fillId="0" borderId="5" xfId="0" applyNumberFormat="1" applyFont="1" applyBorder="1" applyAlignment="1" applyProtection="1">
      <alignment horizontal="left" vertical="center"/>
    </xf>
    <xf numFmtId="169" fontId="16" fillId="0" borderId="5" xfId="0" applyNumberFormat="1" applyFont="1" applyBorder="1" applyAlignment="1" applyProtection="1">
      <alignment horizontal="right" vertical="center"/>
    </xf>
    <xf numFmtId="171" fontId="16" fillId="0" borderId="5" xfId="0" applyNumberFormat="1" applyFont="1" applyBorder="1" applyAlignment="1" applyProtection="1">
      <alignment horizontal="center" vertical="center"/>
    </xf>
    <xf numFmtId="171" fontId="16" fillId="0" borderId="6" xfId="0" applyNumberFormat="1" applyFont="1" applyBorder="1" applyAlignment="1" applyProtection="1">
      <alignment horizontal="center" vertical="center"/>
    </xf>
    <xf numFmtId="171" fontId="16" fillId="2" borderId="6" xfId="0" applyNumberFormat="1" applyFont="1" applyFill="1" applyBorder="1" applyAlignment="1" applyProtection="1">
      <alignment horizontal="right" vertical="center"/>
    </xf>
    <xf numFmtId="166" fontId="15" fillId="0" borderId="4" xfId="0" applyNumberFormat="1" applyFont="1" applyBorder="1" applyAlignment="1" applyProtection="1">
      <alignment horizontal="center" vertical="center"/>
    </xf>
    <xf numFmtId="0" fontId="17" fillId="0" borderId="0" xfId="0" applyFont="1">
      <alignment vertical="top" wrapText="1"/>
    </xf>
    <xf numFmtId="9" fontId="17" fillId="0" borderId="0" xfId="4" applyFont="1" applyAlignment="1">
      <alignment vertical="top" wrapText="1"/>
    </xf>
    <xf numFmtId="9" fontId="16" fillId="0" borderId="2" xfId="4" applyFont="1" applyBorder="1" applyAlignment="1" applyProtection="1">
      <alignment horizontal="center" vertical="center"/>
    </xf>
    <xf numFmtId="9" fontId="15" fillId="0" borderId="4" xfId="4" applyFont="1" applyBorder="1" applyAlignment="1" applyProtection="1">
      <alignment vertical="center"/>
    </xf>
    <xf numFmtId="0" fontId="18" fillId="0" borderId="0" xfId="0" applyFont="1" applyBorder="1" applyAlignment="1" applyProtection="1">
      <alignment horizontal="center" vertical="center"/>
    </xf>
    <xf numFmtId="0" fontId="19" fillId="0" borderId="0" xfId="0" applyFont="1" applyBorder="1" applyAlignment="1" applyProtection="1">
      <alignment horizontal="center" vertical="center"/>
    </xf>
    <xf numFmtId="0" fontId="14" fillId="0" borderId="0" xfId="0" applyFont="1" applyBorder="1" applyAlignment="1" applyProtection="1">
      <alignment horizontal="center" vertical="center"/>
    </xf>
    <xf numFmtId="9" fontId="18" fillId="0" borderId="0" xfId="4" applyFont="1" applyBorder="1" applyAlignment="1" applyProtection="1">
      <alignment horizontal="center" vertical="center"/>
    </xf>
    <xf numFmtId="0" fontId="19" fillId="0" borderId="0" xfId="0" applyFont="1" applyAlignment="1" applyProtection="1">
      <alignment horizontal="center" vertical="center"/>
    </xf>
    <xf numFmtId="9" fontId="19" fillId="0" borderId="0" xfId="0" applyNumberFormat="1" applyFont="1" applyAlignment="1" applyProtection="1">
      <alignment horizontal="center" vertical="center"/>
    </xf>
    <xf numFmtId="9" fontId="24" fillId="0" borderId="0" xfId="4" applyFont="1" applyFill="1" applyBorder="1" applyAlignment="1" applyProtection="1">
      <alignment horizontal="center" wrapText="1"/>
    </xf>
    <xf numFmtId="170" fontId="0" fillId="0" borderId="0" xfId="0" applyNumberFormat="1" applyFont="1" applyFill="1" applyBorder="1" applyAlignment="1" applyProtection="1">
      <alignment horizontal="right"/>
    </xf>
    <xf numFmtId="9" fontId="24" fillId="0" borderId="8" xfId="4" applyFont="1" applyFill="1" applyBorder="1" applyAlignment="1" applyProtection="1">
      <alignment horizontal="center" vertical="top"/>
    </xf>
    <xf numFmtId="170" fontId="0" fillId="0" borderId="8" xfId="0" applyNumberFormat="1" applyFont="1" applyFill="1" applyBorder="1" applyAlignment="1" applyProtection="1">
      <alignment horizontal="right" vertical="top"/>
    </xf>
    <xf numFmtId="0" fontId="20" fillId="0" borderId="0" xfId="0" applyFont="1" applyProtection="1">
      <alignment vertical="top" wrapText="1"/>
    </xf>
    <xf numFmtId="0" fontId="14" fillId="0" borderId="0" xfId="0" applyFont="1" applyAlignment="1" applyProtection="1">
      <alignment vertical="top"/>
    </xf>
    <xf numFmtId="0" fontId="0" fillId="0" borderId="7" xfId="0" applyFill="1" applyBorder="1" applyAlignment="1" applyProtection="1"/>
    <xf numFmtId="0" fontId="25" fillId="0" borderId="0" xfId="0" applyFont="1" applyFill="1" applyBorder="1" applyAlignment="1" applyProtection="1"/>
    <xf numFmtId="0" fontId="23" fillId="3" borderId="0" xfId="0" applyFont="1" applyFill="1" applyAlignment="1" applyProtection="1">
      <protection locked="0"/>
    </xf>
    <xf numFmtId="0" fontId="23" fillId="3" borderId="0" xfId="0" applyFont="1" applyFill="1" applyAlignment="1"/>
    <xf numFmtId="44" fontId="2" fillId="0" borderId="0" xfId="0" applyNumberFormat="1" applyFont="1" applyProtection="1">
      <alignment vertical="top" wrapText="1"/>
    </xf>
    <xf numFmtId="170" fontId="2" fillId="0" borderId="0" xfId="0" applyNumberFormat="1" applyFont="1" applyProtection="1">
      <alignment vertical="top" wrapText="1"/>
    </xf>
    <xf numFmtId="172" fontId="0" fillId="0" borderId="0" xfId="0" applyNumberFormat="1" applyAlignment="1"/>
    <xf numFmtId="0" fontId="26" fillId="0" borderId="0" xfId="0" applyFont="1" applyAlignment="1">
      <alignment horizontal="left" vertical="center"/>
    </xf>
    <xf numFmtId="0" fontId="11" fillId="0" borderId="0" xfId="0" applyFont="1" applyAlignment="1" applyProtection="1">
      <alignment wrapText="1"/>
    </xf>
    <xf numFmtId="0" fontId="0" fillId="0" borderId="0" xfId="0" applyNumberFormat="1" applyFont="1" applyProtection="1">
      <alignment vertical="top" wrapText="1"/>
    </xf>
    <xf numFmtId="166" fontId="27" fillId="0" borderId="9" xfId="0" applyNumberFormat="1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27" fillId="0" borderId="9" xfId="0" applyNumberFormat="1" applyFont="1" applyBorder="1" applyAlignment="1">
      <alignment vertical="center"/>
    </xf>
    <xf numFmtId="0" fontId="27" fillId="0" borderId="9" xfId="0" applyFont="1" applyBorder="1" applyAlignment="1">
      <alignment vertical="center"/>
    </xf>
    <xf numFmtId="0" fontId="2" fillId="0" borderId="0" xfId="0" applyFont="1" applyAlignment="1" applyProtection="1">
      <alignment horizontal="left" vertical="top"/>
    </xf>
    <xf numFmtId="14" fontId="2" fillId="0" borderId="0" xfId="0" applyNumberFormat="1" applyFont="1" applyProtection="1">
      <alignment vertical="top" wrapText="1"/>
    </xf>
    <xf numFmtId="170" fontId="14" fillId="0" borderId="0" xfId="0" applyNumberFormat="1" applyFont="1" applyBorder="1" applyAlignment="1" applyProtection="1">
      <alignment horizontal="center" vertical="center"/>
    </xf>
    <xf numFmtId="170" fontId="14" fillId="0" borderId="0" xfId="0" applyNumberFormat="1" applyFont="1" applyBorder="1" applyAlignment="1" applyProtection="1">
      <alignment horizontal="center" vertical="center" wrapText="1"/>
    </xf>
    <xf numFmtId="170" fontId="14" fillId="0" borderId="0" xfId="0" applyNumberFormat="1" applyFont="1" applyAlignment="1" applyProtection="1">
      <alignment horizontal="center" vertical="center" wrapText="1"/>
    </xf>
    <xf numFmtId="170" fontId="2" fillId="0" borderId="0" xfId="0" applyNumberFormat="1" applyFont="1" applyAlignment="1" applyProtection="1">
      <alignment horizontal="right" vertical="top" wrapText="1"/>
    </xf>
    <xf numFmtId="170" fontId="9" fillId="0" borderId="0" xfId="0" applyNumberFormat="1" applyFont="1" applyAlignment="1" applyProtection="1">
      <alignment horizontal="right"/>
    </xf>
    <xf numFmtId="170" fontId="2" fillId="0" borderId="0" xfId="0" applyNumberFormat="1" applyFont="1" applyAlignment="1" applyProtection="1">
      <alignment horizontal="right"/>
    </xf>
    <xf numFmtId="170" fontId="2" fillId="0" borderId="0" xfId="0" applyNumberFormat="1" applyFont="1" applyAlignment="1" applyProtection="1">
      <alignment horizontal="right" wrapText="1"/>
    </xf>
    <xf numFmtId="170" fontId="11" fillId="0" borderId="0" xfId="0" applyNumberFormat="1" applyFont="1" applyAlignment="1">
      <alignment horizontal="right" wrapText="1"/>
    </xf>
    <xf numFmtId="170" fontId="18" fillId="0" borderId="0" xfId="6" applyNumberFormat="1" applyFont="1" applyBorder="1" applyAlignment="1" applyProtection="1">
      <alignment horizontal="right" vertical="center"/>
    </xf>
    <xf numFmtId="170" fontId="19" fillId="0" borderId="0" xfId="6" applyNumberFormat="1" applyFont="1" applyBorder="1" applyAlignment="1" applyProtection="1">
      <alignment horizontal="right" vertical="center"/>
    </xf>
    <xf numFmtId="170" fontId="19" fillId="0" borderId="0" xfId="6" applyNumberFormat="1" applyFont="1" applyAlignment="1" applyProtection="1">
      <alignment horizontal="right" vertical="center"/>
    </xf>
    <xf numFmtId="170" fontId="19" fillId="0" borderId="0" xfId="0" applyNumberFormat="1" applyFont="1" applyAlignment="1" applyProtection="1">
      <alignment horizontal="right" vertical="center"/>
    </xf>
    <xf numFmtId="170" fontId="21" fillId="0" borderId="0" xfId="0" applyNumberFormat="1" applyFont="1" applyBorder="1" applyAlignment="1" applyProtection="1">
      <alignment horizontal="right" vertical="top" wrapText="1"/>
    </xf>
    <xf numFmtId="170" fontId="21" fillId="0" borderId="8" xfId="0" applyNumberFormat="1" applyFont="1" applyBorder="1" applyAlignment="1" applyProtection="1">
      <alignment horizontal="right" vertical="top" wrapText="1"/>
    </xf>
    <xf numFmtId="170" fontId="11" fillId="0" borderId="0" xfId="0" applyNumberFormat="1" applyFont="1" applyAlignment="1">
      <alignment horizontal="right"/>
    </xf>
    <xf numFmtId="170" fontId="2" fillId="0" borderId="0" xfId="0" applyNumberFormat="1" applyFont="1" applyBorder="1" applyAlignment="1" applyProtection="1">
      <alignment horizontal="right" vertical="top" wrapText="1"/>
    </xf>
    <xf numFmtId="170" fontId="6" fillId="0" borderId="0" xfId="0" applyNumberFormat="1" applyFont="1" applyAlignment="1" applyProtection="1">
      <alignment horizontal="right" wrapText="1"/>
    </xf>
    <xf numFmtId="170" fontId="2" fillId="0" borderId="0" xfId="0" applyNumberFormat="1" applyFont="1" applyAlignment="1" applyProtection="1">
      <alignment horizontal="right" vertical="center"/>
    </xf>
    <xf numFmtId="170" fontId="0" fillId="0" borderId="7" xfId="0" applyNumberFormat="1" applyFill="1" applyBorder="1" applyAlignment="1" applyProtection="1">
      <alignment horizontal="right"/>
    </xf>
    <xf numFmtId="170" fontId="0" fillId="0" borderId="0" xfId="0" applyNumberFormat="1" applyFill="1" applyBorder="1" applyAlignment="1" applyProtection="1">
      <alignment horizontal="right"/>
    </xf>
    <xf numFmtId="170" fontId="21" fillId="0" borderId="0" xfId="6" applyNumberFormat="1" applyFont="1" applyAlignment="1" applyProtection="1">
      <alignment horizontal="right" vertical="top" wrapText="1"/>
    </xf>
    <xf numFmtId="170" fontId="23" fillId="0" borderId="8" xfId="0" applyNumberFormat="1" applyFont="1" applyFill="1" applyBorder="1" applyAlignment="1" applyProtection="1">
      <alignment horizontal="right" vertical="top"/>
    </xf>
    <xf numFmtId="0" fontId="22" fillId="0" borderId="7" xfId="0" applyFont="1" applyFill="1" applyBorder="1" applyAlignment="1" applyProtection="1">
      <alignment horizontal="center" vertical="center"/>
    </xf>
    <xf numFmtId="170" fontId="22" fillId="0" borderId="7" xfId="0" applyNumberFormat="1" applyFont="1" applyFill="1" applyBorder="1" applyAlignment="1" applyProtection="1">
      <alignment horizontal="center" vertical="center"/>
    </xf>
    <xf numFmtId="170" fontId="22" fillId="0" borderId="7" xfId="0" applyNumberFormat="1" applyFont="1" applyBorder="1" applyAlignment="1" applyProtection="1">
      <alignment horizontal="center" vertical="center" wrapText="1"/>
    </xf>
    <xf numFmtId="170" fontId="22" fillId="0" borderId="0" xfId="0" applyNumberFormat="1" applyFont="1" applyAlignment="1" applyProtection="1">
      <alignment horizontal="left" vertical="center" wrapText="1"/>
    </xf>
    <xf numFmtId="0" fontId="2" fillId="0" borderId="0" xfId="0" applyFont="1" applyAlignment="1" applyProtection="1">
      <alignment horizontal="center" vertical="top" wrapText="1"/>
    </xf>
    <xf numFmtId="9" fontId="2" fillId="0" borderId="0" xfId="4" applyFont="1" applyAlignment="1" applyProtection="1">
      <alignment horizontal="center" vertical="top" wrapText="1"/>
    </xf>
    <xf numFmtId="0" fontId="2" fillId="0" borderId="8" xfId="0" applyNumberFormat="1" applyFont="1" applyBorder="1" applyAlignment="1" applyProtection="1">
      <alignment horizontal="right" vertical="top" wrapText="1"/>
    </xf>
    <xf numFmtId="0" fontId="2" fillId="0" borderId="0" xfId="0" applyNumberFormat="1" applyFont="1" applyBorder="1" applyAlignment="1" applyProtection="1">
      <alignment horizontal="right" vertical="top" wrapText="1"/>
    </xf>
    <xf numFmtId="173" fontId="2" fillId="0" borderId="0" xfId="0" applyNumberFormat="1" applyFont="1" applyAlignment="1" applyProtection="1">
      <alignment horizontal="right" vertical="top"/>
    </xf>
    <xf numFmtId="0" fontId="22" fillId="0" borderId="7" xfId="0" applyFont="1" applyFill="1" applyBorder="1" applyAlignment="1" applyProtection="1">
      <alignment horizontal="left" vertical="center"/>
    </xf>
    <xf numFmtId="0" fontId="22" fillId="0" borderId="0" xfId="0" applyFont="1" applyFill="1" applyBorder="1" applyAlignment="1" applyProtection="1">
      <alignment horizontal="left" vertical="center" wrapText="1"/>
    </xf>
    <xf numFmtId="0" fontId="22" fillId="0" borderId="0" xfId="0" applyFont="1" applyFill="1" applyBorder="1" applyAlignment="1" applyProtection="1">
      <alignment horizontal="left" vertical="center"/>
    </xf>
    <xf numFmtId="0" fontId="23" fillId="0" borderId="8" xfId="0" applyFont="1" applyFill="1" applyBorder="1" applyAlignment="1" applyProtection="1">
      <alignment horizontal="left" vertical="top"/>
    </xf>
    <xf numFmtId="14" fontId="0" fillId="0" borderId="7" xfId="0" applyNumberFormat="1" applyFill="1" applyBorder="1" applyAlignment="1" applyProtection="1">
      <alignment horizontal="right"/>
      <protection hidden="1"/>
    </xf>
    <xf numFmtId="0" fontId="0" fillId="0" borderId="7" xfId="0" applyFill="1" applyBorder="1" applyAlignment="1" applyProtection="1">
      <alignment horizontal="right"/>
      <protection hidden="1"/>
    </xf>
    <xf numFmtId="14" fontId="23" fillId="0" borderId="0" xfId="0" applyNumberFormat="1" applyFont="1" applyFill="1" applyBorder="1" applyAlignment="1" applyProtection="1">
      <alignment horizontal="right"/>
    </xf>
    <xf numFmtId="0" fontId="23" fillId="0" borderId="0" xfId="0" applyFont="1" applyFill="1" applyBorder="1" applyAlignment="1" applyProtection="1">
      <alignment horizontal="right"/>
    </xf>
    <xf numFmtId="0" fontId="23" fillId="3" borderId="0" xfId="0" applyFont="1" applyFill="1" applyAlignment="1">
      <alignment horizontal="left"/>
    </xf>
    <xf numFmtId="170" fontId="23" fillId="0" borderId="0" xfId="0" applyNumberFormat="1" applyFont="1" applyFill="1" applyBorder="1" applyAlignment="1" applyProtection="1">
      <alignment horizontal="right"/>
    </xf>
    <xf numFmtId="0" fontId="2" fillId="4" borderId="0" xfId="0" applyFont="1" applyFill="1" applyAlignment="1" applyProtection="1">
      <alignment horizontal="center" vertical="top"/>
    </xf>
    <xf numFmtId="0" fontId="28" fillId="0" borderId="0" xfId="0" applyFont="1" applyAlignment="1" applyProtection="1">
      <alignment horizontal="left" vertical="top"/>
    </xf>
  </cellXfs>
  <cellStyles count="7">
    <cellStyle name="Hypertextový odkaz" xfId="1" builtinId="8" customBuiltin="1"/>
    <cellStyle name="Měna" xfId="6" builtinId="4"/>
    <cellStyle name="Nadpis 1" xfId="2" builtinId="16" customBuiltin="1"/>
    <cellStyle name="Nadpis 2" xfId="3" builtinId="17" customBuiltin="1"/>
    <cellStyle name="Normální" xfId="0" builtinId="0" customBuiltin="1"/>
    <cellStyle name="Použitý hypertextový odkaz" xfId="5" builtinId="9" customBuiltin="1"/>
    <cellStyle name="Procenta" xfId="4" builtinId="5"/>
  </cellStyles>
  <dxfs count="9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238"/>
        <scheme val="minor"/>
      </font>
      <numFmt numFmtId="170" formatCode="#,##0.00\ &quot;Kč&quot;"/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70" formatCode="#,##0.00\ &quot;Kč&quot;"/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238"/>
        <scheme val="minor"/>
      </font>
      <numFmt numFmtId="170" formatCode="#,##0.00\ &quot;Kč&quot;"/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70" formatCode="#,##0.00\ &quot;Kč&quot;"/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238"/>
        <scheme val="minor"/>
      </font>
      <numFmt numFmtId="170" formatCode="#,##0.00\ &quot;Kč&quot;"/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70" formatCode="#,##0.00\ &quot;Kč&quot;"/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238"/>
        <scheme val="minor"/>
      </font>
      <numFmt numFmtId="13" formatCode="0%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238"/>
        <scheme val="minor"/>
      </font>
      <numFmt numFmtId="170" formatCode="#,##0.00\ &quot;Kč&quot;"/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70" formatCode="#,##0.00\ &quot;Kč&quot;"/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238"/>
        <scheme val="minor"/>
      </font>
      <numFmt numFmtId="170" formatCode="#,##0.00\ &quot;Kč&quot;"/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70" formatCode="#,##0.00\ &quot;Kč&quot;"/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238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238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238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numFmt numFmtId="170" formatCode="#,##0.00\ &quot;Kč&quot;"/>
      <border diagonalUp="0" diagonalDown="0" outline="0">
        <left/>
        <right style="thin">
          <color theme="4" tint="0.59996337778862885"/>
        </right>
        <top style="thin">
          <color theme="4" tint="0.59996337778862885"/>
        </top>
        <bottom style="thin">
          <color theme="4" tint="0.59996337778862885"/>
        </bottom>
      </border>
    </dxf>
    <dxf>
      <numFmt numFmtId="170" formatCode="#,##0.00\ &quot;Kč&quot;"/>
    </dxf>
    <dxf>
      <numFmt numFmtId="170" formatCode="#,##0.00\ &quot;Kč&quot;"/>
    </dxf>
    <dxf>
      <numFmt numFmtId="33" formatCode="_-* #,##0\ _K_č_-;\-* #,##0\ _K_č_-;_-* &quot;-&quot;\ _K_č_-;_-@_-"/>
    </dxf>
    <dxf>
      <numFmt numFmtId="0" formatCode="General"/>
      <alignment horizontal="left" vertical="bottom" textRotation="0" wrapText="0" indent="1" justifyLastLine="0" shrinkToFit="0" readingOrder="0"/>
    </dxf>
    <dxf>
      <numFmt numFmtId="0" formatCode="General"/>
      <alignment horizontal="left" vertical="bottom" textRotation="0" wrapText="0" relativeIndent="1" justifyLastLine="0" shrinkToFit="0" readingOrder="0"/>
    </dxf>
    <dxf>
      <numFmt numFmtId="0" formatCode="General"/>
      <alignment horizontal="left" vertical="bottom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numFmt numFmtId="170" formatCode="#,##0.00\ &quot;Kč&quot;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protection locked="1" hidden="0"/>
    </dxf>
    <dxf>
      <numFmt numFmtId="170" formatCode="#,##0.00\ &quot;Kč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numFmt numFmtId="170" formatCode="#,##0.00\ &quot;Kč&quot;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protection locked="1" hidden="0"/>
    </dxf>
    <dxf>
      <numFmt numFmtId="170" formatCode="#,##0.00\ &quot;Kč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numFmt numFmtId="170" formatCode="#,##0.00\ &quot;Kč&quot;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protection locked="1" hidden="0"/>
    </dxf>
    <dxf>
      <numFmt numFmtId="170" formatCode="#,##0.00\ &quot;Kč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numFmt numFmtId="170" formatCode="#,##0.00\ &quot;Kč&quot;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protection locked="1" hidden="0"/>
    </dxf>
    <dxf>
      <numFmt numFmtId="170" formatCode="#,##0.00\ &quot;Kč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1" hidden="0"/>
    </dxf>
    <dxf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1" hidden="0"/>
    </dxf>
    <dxf>
      <font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4659260841701"/>
        <name val="Calibri"/>
        <scheme val="minor"/>
      </font>
      <numFmt numFmtId="165" formatCode="0000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4659260841701"/>
        <name val="Calibri"/>
        <scheme val="minor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4659260841701"/>
        <name val="Calibri"/>
        <scheme val="minor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4659260841701"/>
        <name val="Calibri"/>
        <scheme val="minor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4659260841701"/>
        <name val="Calibri"/>
        <scheme val="minor"/>
      </font>
      <numFmt numFmtId="0" formatCode="General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4659260841701"/>
        <name val="Calibri"/>
        <scheme val="minor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4659260841701"/>
        <name val="Calibri"/>
        <scheme val="minor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4659260841701"/>
        <name val="Calibri"/>
        <scheme val="minor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4659260841701"/>
        <name val="Calibri"/>
        <scheme val="minor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4659260841701"/>
        <name val="Calibri"/>
        <scheme val="minor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4659260841701"/>
        <name val="Calibri"/>
        <scheme val="minor"/>
      </font>
      <protection locked="1" hidden="0"/>
    </dxf>
    <dxf>
      <border outline="0">
        <top style="thin">
          <color theme="4" tint="0.59996337778862885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4659260841701"/>
        <name val="Calibri"/>
        <scheme val="minor"/>
      </font>
      <protection locked="1" hidden="0"/>
    </dxf>
    <dxf>
      <border outline="0">
        <bottom style="thin">
          <color theme="4" tint="0.599963377788628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2" tint="-0.749961851863155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Calibri"/>
        <scheme val="minor"/>
      </font>
      <numFmt numFmtId="170" formatCode="#,##0.00\ &quot;Kč&quot;"/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/>
        </left>
        <right/>
        <top style="thin">
          <color theme="4"/>
        </top>
        <bottom style="thin">
          <color theme="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Calibri"/>
        <scheme val="minor"/>
      </font>
      <numFmt numFmtId="170" formatCode="#,##0.00\ &quot;Kč&quot;"/>
      <alignment horizontal="center" vertical="center" textRotation="0" wrapText="0" indent="0" justifyLastLine="0" shrinkToFit="0" readingOrder="0"/>
      <border diagonalUp="0" diagonalDown="0">
        <left style="thin">
          <color theme="4"/>
        </left>
        <right/>
        <top style="thin">
          <color theme="4"/>
        </top>
        <bottom style="thin">
          <color theme="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Calibri"/>
        <scheme val="minor"/>
      </font>
      <numFmt numFmtId="170" formatCode="#,##0.00\ &quot;Kč&quot;"/>
      <alignment horizontal="center" vertical="center" textRotation="0" wrapText="0" indent="0" justifyLastLine="0" shrinkToFit="0" readingOrder="0"/>
      <border diagonalUp="0" diagonalDown="0">
        <left style="thin">
          <color theme="4"/>
        </left>
        <right/>
        <top style="thin">
          <color theme="4"/>
        </top>
        <bottom style="thin">
          <color theme="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4"/>
        </left>
        <right/>
        <top style="thin">
          <color theme="4"/>
        </top>
        <bottom style="thin">
          <color theme="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Calibri"/>
        <scheme val="minor"/>
      </font>
      <numFmt numFmtId="171" formatCode="#,##0.00\ _K_č"/>
      <alignment horizontal="center" vertical="center" textRotation="0" wrapText="0" indent="0" justifyLastLine="0" shrinkToFit="0" readingOrder="0"/>
      <border diagonalUp="0" diagonalDown="0">
        <left style="thin">
          <color theme="4"/>
        </left>
        <right/>
        <top style="thin">
          <color theme="4"/>
        </top>
        <bottom style="thin">
          <color theme="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Calibri"/>
        <scheme val="minor"/>
      </font>
      <numFmt numFmtId="171" formatCode="#,##0.00\ _K_č"/>
      <alignment horizontal="center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Calibri"/>
        <scheme val="minor"/>
      </font>
      <numFmt numFmtId="169" formatCode="#_)"/>
      <alignment horizontal="center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Calibri"/>
        <scheme val="minor"/>
      </font>
      <numFmt numFmtId="166" formatCode="_)@\ \ "/>
      <alignment horizontal="center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4"/>
        </right>
        <top style="thin">
          <color theme="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Calibri"/>
        <scheme val="minor"/>
      </font>
      <numFmt numFmtId="167" formatCode="_)#;_)#;_)#;_)@"/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4"/>
        </right>
        <top style="thin">
          <color theme="4"/>
        </top>
        <bottom style="thin">
          <color theme="4"/>
        </bottom>
      </border>
      <protection locked="1" hidden="0"/>
    </dxf>
    <dxf>
      <border outline="0">
        <top style="thin">
          <color theme="4"/>
        </top>
      </border>
    </dxf>
    <dxf>
      <font>
        <strike val="0"/>
        <outline val="0"/>
        <shadow val="0"/>
        <u val="none"/>
        <vertAlign val="baseline"/>
        <sz val="12"/>
      </font>
      <numFmt numFmtId="166" formatCode="_)@\ \ "/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strike val="0"/>
        <outline val="0"/>
        <shadow val="0"/>
        <u val="none"/>
        <vertAlign val="baseline"/>
        <sz val="12"/>
      </font>
      <numFmt numFmtId="166" formatCode="_)@\ \ "/>
    </dxf>
    <dxf>
      <border outline="0"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major"/>
      </font>
      <numFmt numFmtId="166" formatCode="_)@\ \ "/>
      <alignment horizontal="general" vertical="center" textRotation="0" wrapText="0" indent="0" justifyLastLine="0" shrinkToFit="0" readingOrder="0"/>
      <protection locked="1" hidden="0"/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</dxf>
    <dxf>
      <font>
        <strike val="0"/>
        <outline val="0"/>
        <shadow val="0"/>
        <u val="none"/>
        <vertAlign val="baseline"/>
        <sz val="12"/>
        <color auto="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major"/>
      </font>
      <alignment horizontal="center" vertical="center" textRotation="0" wrapText="1" indent="0" justifyLastLine="0" shrinkToFit="0" readingOrder="0"/>
      <protection locked="1" hidden="0"/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4" tint="-0.249977111117893"/>
      </font>
    </dxf>
    <dxf>
      <font>
        <b/>
        <color theme="4" tint="-0.249977111117893"/>
      </font>
    </dxf>
    <dxf>
      <font>
        <b/>
        <i val="0"/>
      </font>
      <border>
        <top style="double">
          <color theme="4"/>
        </top>
      </border>
    </dxf>
    <dxf>
      <font>
        <color theme="2" tint="-0.749961851863155"/>
      </font>
      <border>
        <left/>
        <right/>
        <vertical/>
        <horizontal/>
      </border>
    </dxf>
    <dxf>
      <font>
        <color theme="4" tint="-0.249977111117893"/>
      </font>
      <border>
        <left style="thin">
          <color theme="4" tint="0.59996337778862885"/>
        </left>
        <right style="thin">
          <color theme="4" tint="0.59996337778862885"/>
        </right>
        <top style="thin">
          <color theme="4" tint="0.59996337778862885"/>
        </top>
        <bottom style="thin">
          <color theme="4" tint="0.59996337778862885"/>
        </bottom>
        <vertical style="thin">
          <color theme="4" tint="0.59996337778862885"/>
        </vertical>
        <horizontal style="thin">
          <color theme="4" tint="0.59996337778862885"/>
        </horizontal>
      </border>
    </dxf>
  </dxfs>
  <tableStyles count="1" defaultTableStyle="Sales Invoice Table" defaultPivotStyle="PivotStyleLight16">
    <tableStyle name="Sales Invoice Table" pivot="0" count="7">
      <tableStyleElement type="wholeTable" dxfId="98"/>
      <tableStyleElement type="headerRow" dxfId="97"/>
      <tableStyleElement type="totalRow" dxfId="96"/>
      <tableStyleElement type="firstColumn" dxfId="95"/>
      <tableStyleElement type="lastColumn" dxfId="94"/>
      <tableStyleElement type="firstRowStripe" dxfId="93"/>
      <tableStyleElement type="firstColumnStripe" dxfId="92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8E4E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3DAFA7"/>
      <color rgb="FFBFE9E6"/>
      <color rgb="FFC5D1D7"/>
      <color rgb="FF00A79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19050</xdr:colOff>
      <xdr:row>1</xdr:row>
      <xdr:rowOff>142875</xdr:rowOff>
    </xdr:from>
    <xdr:to>
      <xdr:col>9</xdr:col>
      <xdr:colOff>561975</xdr:colOff>
      <xdr:row>5</xdr:row>
      <xdr:rowOff>152400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48425" y="304800"/>
          <a:ext cx="1304925" cy="552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736600</xdr:colOff>
      <xdr:row>10</xdr:row>
      <xdr:rowOff>69850</xdr:rowOff>
    </xdr:from>
    <xdr:to>
      <xdr:col>12</xdr:col>
      <xdr:colOff>304800</xdr:colOff>
      <xdr:row>15</xdr:row>
      <xdr:rowOff>76200</xdr:rowOff>
    </xdr:to>
    <xdr:cxnSp macro="">
      <xdr:nvCxnSpPr>
        <xdr:cNvPr id="4" name="Přímá spojnice se šipkou 3">
          <a:extLst>
            <a:ext uri="{FF2B5EF4-FFF2-40B4-BE49-F238E27FC236}">
              <a16:creationId xmlns:a16="http://schemas.microsoft.com/office/drawing/2014/main" id="{92C2A288-82C1-40D9-8344-190B64079312}"/>
            </a:ext>
          </a:extLst>
        </xdr:cNvPr>
        <xdr:cNvCxnSpPr/>
      </xdr:nvCxnSpPr>
      <xdr:spPr>
        <a:xfrm flipV="1">
          <a:off x="5372100" y="1543050"/>
          <a:ext cx="3651250" cy="939800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285750</xdr:rowOff>
    </xdr:from>
    <xdr:to>
      <xdr:col>12</xdr:col>
      <xdr:colOff>1017986</xdr:colOff>
      <xdr:row>1</xdr:row>
      <xdr:rowOff>12065</xdr:rowOff>
    </xdr:to>
    <xdr:grpSp>
      <xdr:nvGrpSpPr>
        <xdr:cNvPr id="48" name="Skupinová grafika záhlaví" descr="&quot;&quot;" title="Grafika záhlaví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GrpSpPr/>
      </xdr:nvGrpSpPr>
      <xdr:grpSpPr>
        <a:xfrm>
          <a:off x="151039" y="285750"/>
          <a:ext cx="10713076" cy="123644"/>
          <a:chOff x="171449" y="152400"/>
          <a:chExt cx="13657124" cy="164465"/>
        </a:xfrm>
      </xdr:grpSpPr>
      <xdr:sp macro="" textlink="">
        <xdr:nvSpPr>
          <xdr:cNvPr id="39" name="Obdélník 38" title="Grafika krátkého zápatí">
            <a:extLst>
              <a:ext uri="{FF2B5EF4-FFF2-40B4-BE49-F238E27FC236}">
                <a16:creationId xmlns:a16="http://schemas.microsoft.com/office/drawing/2014/main" id="{00000000-0008-0000-0200-000027000000}"/>
              </a:ext>
            </a:extLst>
          </xdr:cNvPr>
          <xdr:cNvSpPr/>
        </xdr:nvSpPr>
        <xdr:spPr>
          <a:xfrm>
            <a:off x="171449" y="152400"/>
            <a:ext cx="9875520" cy="164465"/>
          </a:xfrm>
          <a:prstGeom prst="rect">
            <a:avLst/>
          </a:prstGeom>
          <a:solidFill>
            <a:schemeClr val="accent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45720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marL="0" marR="91440">
              <a:spcBef>
                <a:spcPts val="0"/>
              </a:spcBef>
              <a:spcAft>
                <a:spcPts val="0"/>
              </a:spcAft>
            </a:pPr>
            <a:r>
              <a:rPr lang="en-US" sz="2500" b="1">
                <a:solidFill>
                  <a:srgbClr val="000000"/>
                </a:solidFill>
                <a:effectLst/>
                <a:ea typeface="Arial"/>
                <a:cs typeface="Times New Roman"/>
              </a:rPr>
              <a:t> </a:t>
            </a:r>
          </a:p>
        </xdr:txBody>
      </xdr:sp>
      <xdr:grpSp>
        <xdr:nvGrpSpPr>
          <xdr:cNvPr id="46" name="Skupina 45">
            <a:extLst>
              <a:ext uri="{FF2B5EF4-FFF2-40B4-BE49-F238E27FC236}">
                <a16:creationId xmlns:a16="http://schemas.microsoft.com/office/drawing/2014/main" id="{00000000-0008-0000-0200-00002E000000}"/>
              </a:ext>
            </a:extLst>
          </xdr:cNvPr>
          <xdr:cNvGrpSpPr/>
        </xdr:nvGrpSpPr>
        <xdr:grpSpPr>
          <a:xfrm>
            <a:off x="10079532" y="152400"/>
            <a:ext cx="3749041" cy="164465"/>
            <a:chOff x="10584357" y="200025"/>
            <a:chExt cx="3749041" cy="164465"/>
          </a:xfrm>
        </xdr:grpSpPr>
        <xdr:sp macro="" textlink="">
          <xdr:nvSpPr>
            <xdr:cNvPr id="40" name="Obdélník 39">
              <a:extLst>
                <a:ext uri="{FF2B5EF4-FFF2-40B4-BE49-F238E27FC236}">
                  <a16:creationId xmlns:a16="http://schemas.microsoft.com/office/drawing/2014/main" id="{00000000-0008-0000-0200-000028000000}"/>
                </a:ext>
              </a:extLst>
            </xdr:cNvPr>
            <xdr:cNvSpPr/>
          </xdr:nvSpPr>
          <xdr:spPr>
            <a:xfrm>
              <a:off x="11580747" y="200025"/>
              <a:ext cx="273628" cy="164465"/>
            </a:xfrm>
            <a:prstGeom prst="rect">
              <a:avLst/>
            </a:prstGeom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ot="0" spcFirstLastPara="0" vert="horz" wrap="square" lIns="91440" tIns="45720" rIns="91440" bIns="4572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/>
            <a:p>
              <a:endParaRPr lang="en-US"/>
            </a:p>
          </xdr:txBody>
        </xdr:sp>
        <xdr:sp macro="" textlink="">
          <xdr:nvSpPr>
            <xdr:cNvPr id="41" name="Obdélník 40">
              <a:extLst>
                <a:ext uri="{FF2B5EF4-FFF2-40B4-BE49-F238E27FC236}">
                  <a16:creationId xmlns:a16="http://schemas.microsoft.com/office/drawing/2014/main" id="{00000000-0008-0000-0200-000029000000}"/>
                </a:ext>
              </a:extLst>
            </xdr:cNvPr>
            <xdr:cNvSpPr/>
          </xdr:nvSpPr>
          <xdr:spPr>
            <a:xfrm>
              <a:off x="10584357" y="200025"/>
              <a:ext cx="995986" cy="164465"/>
            </a:xfrm>
            <a:prstGeom prst="rect">
              <a:avLst/>
            </a:prstGeom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ot="0" spcFirstLastPara="0" vert="horz" wrap="square" lIns="91440" tIns="45720" rIns="91440" bIns="4572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/>
            <a:p>
              <a:endParaRPr lang="en-US"/>
            </a:p>
          </xdr:txBody>
        </xdr:sp>
        <xdr:sp macro="" textlink="">
          <xdr:nvSpPr>
            <xdr:cNvPr id="42" name="Obdélník 41">
              <a:extLst>
                <a:ext uri="{FF2B5EF4-FFF2-40B4-BE49-F238E27FC236}">
                  <a16:creationId xmlns:a16="http://schemas.microsoft.com/office/drawing/2014/main" id="{00000000-0008-0000-0200-00002A000000}"/>
                </a:ext>
              </a:extLst>
            </xdr:cNvPr>
            <xdr:cNvSpPr/>
          </xdr:nvSpPr>
          <xdr:spPr>
            <a:xfrm>
              <a:off x="11852127" y="200025"/>
              <a:ext cx="1003728" cy="164465"/>
            </a:xfrm>
            <a:prstGeom prst="rect">
              <a:avLst/>
            </a:prstGeom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ot="0" spcFirstLastPara="0" vert="horz" wrap="square" lIns="91440" tIns="45720" rIns="91440" bIns="4572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/>
            <a:p>
              <a:endParaRPr lang="en-US"/>
            </a:p>
          </xdr:txBody>
        </xdr:sp>
        <xdr:sp macro="" textlink="">
          <xdr:nvSpPr>
            <xdr:cNvPr id="43" name="Obdélník 42">
              <a:extLst>
                <a:ext uri="{FF2B5EF4-FFF2-40B4-BE49-F238E27FC236}">
                  <a16:creationId xmlns:a16="http://schemas.microsoft.com/office/drawing/2014/main" id="{00000000-0008-0000-0200-00002B000000}"/>
                </a:ext>
              </a:extLst>
            </xdr:cNvPr>
            <xdr:cNvSpPr/>
          </xdr:nvSpPr>
          <xdr:spPr>
            <a:xfrm>
              <a:off x="12855855" y="200025"/>
              <a:ext cx="576377" cy="164465"/>
            </a:xfrm>
            <a:prstGeom prst="rect">
              <a:avLst/>
            </a:prstGeom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ot="0" spcFirstLastPara="0" vert="horz" wrap="square" lIns="91440" tIns="45720" rIns="91440" bIns="4572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/>
            <a:p>
              <a:endParaRPr lang="en-US"/>
            </a:p>
          </xdr:txBody>
        </xdr:sp>
        <xdr:sp macro="" textlink="">
          <xdr:nvSpPr>
            <xdr:cNvPr id="44" name="Obdélník 43">
              <a:extLst>
                <a:ext uri="{FF2B5EF4-FFF2-40B4-BE49-F238E27FC236}">
                  <a16:creationId xmlns:a16="http://schemas.microsoft.com/office/drawing/2014/main" id="{00000000-0008-0000-0200-00002C000000}"/>
                </a:ext>
              </a:extLst>
            </xdr:cNvPr>
            <xdr:cNvSpPr/>
          </xdr:nvSpPr>
          <xdr:spPr>
            <a:xfrm>
              <a:off x="13431724" y="200025"/>
              <a:ext cx="901674" cy="164465"/>
            </a:xfrm>
            <a:prstGeom prst="rect">
              <a:avLst/>
            </a:prstGeom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ot="0" spcFirstLastPara="0" vert="horz" wrap="square" lIns="91440" tIns="45720" rIns="91440" bIns="4572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/>
            <a:p>
              <a:endParaRPr lang="en-US"/>
            </a:p>
          </xdr:txBody>
        </xdr:sp>
      </xdr:grp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95250</xdr:rowOff>
    </xdr:from>
    <xdr:to>
      <xdr:col>11</xdr:col>
      <xdr:colOff>181</xdr:colOff>
      <xdr:row>0</xdr:row>
      <xdr:rowOff>259715</xdr:rowOff>
    </xdr:to>
    <xdr:grpSp>
      <xdr:nvGrpSpPr>
        <xdr:cNvPr id="11" name="Skupinová grafika záhlaví" descr="&quot;&quot;" title="Grafika záhlaví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pSpPr/>
      </xdr:nvGrpSpPr>
      <xdr:grpSpPr>
        <a:xfrm>
          <a:off x="139700" y="95250"/>
          <a:ext cx="11093631" cy="164465"/>
          <a:chOff x="142875" y="85725"/>
          <a:chExt cx="7705905" cy="164465"/>
        </a:xfrm>
      </xdr:grpSpPr>
      <xdr:sp macro="" textlink="">
        <xdr:nvSpPr>
          <xdr:cNvPr id="4" name="Obdélník 3" title="Grafika krátkého zápatí">
            <a:extLst>
              <a:ext uri="{FF2B5EF4-FFF2-40B4-BE49-F238E27FC236}">
                <a16:creationId xmlns:a16="http://schemas.microsoft.com/office/drawing/2014/main" id="{00000000-0008-0000-0300-000004000000}"/>
              </a:ext>
            </a:extLst>
          </xdr:cNvPr>
          <xdr:cNvSpPr/>
        </xdr:nvSpPr>
        <xdr:spPr>
          <a:xfrm>
            <a:off x="142875" y="85725"/>
            <a:ext cx="5120640" cy="164465"/>
          </a:xfrm>
          <a:prstGeom prst="rect">
            <a:avLst/>
          </a:prstGeom>
          <a:solidFill>
            <a:schemeClr val="accent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45720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marL="0" marR="91440">
              <a:spcBef>
                <a:spcPts val="0"/>
              </a:spcBef>
              <a:spcAft>
                <a:spcPts val="0"/>
              </a:spcAft>
            </a:pPr>
            <a:r>
              <a:rPr lang="en-US" sz="2500" b="1">
                <a:solidFill>
                  <a:srgbClr val="000000"/>
                </a:solidFill>
                <a:effectLst/>
                <a:ea typeface="Arial"/>
                <a:cs typeface="Times New Roman"/>
              </a:rPr>
              <a:t> </a:t>
            </a:r>
          </a:p>
        </xdr:txBody>
      </xdr:sp>
      <xdr:grpSp>
        <xdr:nvGrpSpPr>
          <xdr:cNvPr id="5" name="Skupina 4"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GrpSpPr/>
        </xdr:nvGrpSpPr>
        <xdr:grpSpPr>
          <a:xfrm>
            <a:off x="5288459" y="85725"/>
            <a:ext cx="2560321" cy="164465"/>
            <a:chOff x="10584357" y="200025"/>
            <a:chExt cx="3749041" cy="164465"/>
          </a:xfrm>
        </xdr:grpSpPr>
        <xdr:sp macro="" textlink="">
          <xdr:nvSpPr>
            <xdr:cNvPr id="6" name="Obdélník 5">
              <a:extLst>
                <a:ext uri="{FF2B5EF4-FFF2-40B4-BE49-F238E27FC236}">
                  <a16:creationId xmlns:a16="http://schemas.microsoft.com/office/drawing/2014/main" id="{00000000-0008-0000-0300-000006000000}"/>
                </a:ext>
              </a:extLst>
            </xdr:cNvPr>
            <xdr:cNvSpPr/>
          </xdr:nvSpPr>
          <xdr:spPr>
            <a:xfrm>
              <a:off x="11580747" y="200025"/>
              <a:ext cx="273628" cy="164465"/>
            </a:xfrm>
            <a:prstGeom prst="rect">
              <a:avLst/>
            </a:prstGeom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ot="0" spcFirstLastPara="0" vert="horz" wrap="square" lIns="91440" tIns="45720" rIns="91440" bIns="4572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/>
            <a:p>
              <a:endParaRPr lang="en-US"/>
            </a:p>
          </xdr:txBody>
        </xdr:sp>
        <xdr:sp macro="" textlink="">
          <xdr:nvSpPr>
            <xdr:cNvPr id="7" name="Obdélník 6">
              <a:extLst>
                <a:ext uri="{FF2B5EF4-FFF2-40B4-BE49-F238E27FC236}">
                  <a16:creationId xmlns:a16="http://schemas.microsoft.com/office/drawing/2014/main" id="{00000000-0008-0000-0300-000007000000}"/>
                </a:ext>
              </a:extLst>
            </xdr:cNvPr>
            <xdr:cNvSpPr/>
          </xdr:nvSpPr>
          <xdr:spPr>
            <a:xfrm>
              <a:off x="10584357" y="200025"/>
              <a:ext cx="995986" cy="164465"/>
            </a:xfrm>
            <a:prstGeom prst="rect">
              <a:avLst/>
            </a:prstGeom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ot="0" spcFirstLastPara="0" vert="horz" wrap="square" lIns="91440" tIns="45720" rIns="91440" bIns="4572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/>
            <a:p>
              <a:endParaRPr lang="en-US"/>
            </a:p>
          </xdr:txBody>
        </xdr:sp>
        <xdr:sp macro="" textlink="">
          <xdr:nvSpPr>
            <xdr:cNvPr id="8" name="Obdélník 7">
              <a:extLst>
                <a:ext uri="{FF2B5EF4-FFF2-40B4-BE49-F238E27FC236}">
                  <a16:creationId xmlns:a16="http://schemas.microsoft.com/office/drawing/2014/main" id="{00000000-0008-0000-0300-000008000000}"/>
                </a:ext>
              </a:extLst>
            </xdr:cNvPr>
            <xdr:cNvSpPr/>
          </xdr:nvSpPr>
          <xdr:spPr>
            <a:xfrm>
              <a:off x="11852127" y="200025"/>
              <a:ext cx="1003728" cy="164465"/>
            </a:xfrm>
            <a:prstGeom prst="rect">
              <a:avLst/>
            </a:prstGeom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ot="0" spcFirstLastPara="0" vert="horz" wrap="square" lIns="91440" tIns="45720" rIns="91440" bIns="4572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/>
            <a:p>
              <a:endParaRPr lang="en-US"/>
            </a:p>
          </xdr:txBody>
        </xdr:sp>
        <xdr:sp macro="" textlink="">
          <xdr:nvSpPr>
            <xdr:cNvPr id="9" name="Obdélník 8">
              <a:extLst>
                <a:ext uri="{FF2B5EF4-FFF2-40B4-BE49-F238E27FC236}">
                  <a16:creationId xmlns:a16="http://schemas.microsoft.com/office/drawing/2014/main" id="{00000000-0008-0000-0300-000009000000}"/>
                </a:ext>
              </a:extLst>
            </xdr:cNvPr>
            <xdr:cNvSpPr/>
          </xdr:nvSpPr>
          <xdr:spPr>
            <a:xfrm>
              <a:off x="12855855" y="200025"/>
              <a:ext cx="576377" cy="164465"/>
            </a:xfrm>
            <a:prstGeom prst="rect">
              <a:avLst/>
            </a:prstGeom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ot="0" spcFirstLastPara="0" vert="horz" wrap="square" lIns="91440" tIns="45720" rIns="91440" bIns="4572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/>
            <a:p>
              <a:endParaRPr lang="en-US"/>
            </a:p>
          </xdr:txBody>
        </xdr:sp>
        <xdr:sp macro="" textlink="">
          <xdr:nvSpPr>
            <xdr:cNvPr id="10" name="Obdélník 9">
              <a:extLst>
                <a:ext uri="{FF2B5EF4-FFF2-40B4-BE49-F238E27FC236}">
                  <a16:creationId xmlns:a16="http://schemas.microsoft.com/office/drawing/2014/main" id="{00000000-0008-0000-0300-00000A000000}"/>
                </a:ext>
              </a:extLst>
            </xdr:cNvPr>
            <xdr:cNvSpPr/>
          </xdr:nvSpPr>
          <xdr:spPr>
            <a:xfrm>
              <a:off x="13431724" y="200025"/>
              <a:ext cx="901674" cy="164465"/>
            </a:xfrm>
            <a:prstGeom prst="rect">
              <a:avLst/>
            </a:prstGeom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ot="0" spcFirstLastPara="0" vert="horz" wrap="square" lIns="91440" tIns="45720" rIns="91440" bIns="4572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/>
            <a:p>
              <a:endParaRPr lang="en-US"/>
            </a:p>
          </xdr:txBody>
        </xdr:sp>
      </xdr:grp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95251</xdr:rowOff>
    </xdr:from>
    <xdr:to>
      <xdr:col>8</xdr:col>
      <xdr:colOff>8763</xdr:colOff>
      <xdr:row>0</xdr:row>
      <xdr:rowOff>259843</xdr:rowOff>
    </xdr:to>
    <xdr:grpSp>
      <xdr:nvGrpSpPr>
        <xdr:cNvPr id="12" name="Skupinová grafika záhlaví" descr="&quot;&quot;" title="Grafika záhlaví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GrpSpPr/>
      </xdr:nvGrpSpPr>
      <xdr:grpSpPr>
        <a:xfrm>
          <a:off x="141514" y="95251"/>
          <a:ext cx="7672306" cy="164592"/>
          <a:chOff x="142875" y="104775"/>
          <a:chExt cx="6914767" cy="164465"/>
        </a:xfrm>
      </xdr:grpSpPr>
      <xdr:sp macro="" textlink="">
        <xdr:nvSpPr>
          <xdr:cNvPr id="4" name="Obdélník 3" title="Grafika krátkého zápatí">
            <a:extLst>
              <a:ext uri="{FF2B5EF4-FFF2-40B4-BE49-F238E27FC236}">
                <a16:creationId xmlns:a16="http://schemas.microsoft.com/office/drawing/2014/main" id="{00000000-0008-0000-0400-000004000000}"/>
              </a:ext>
            </a:extLst>
          </xdr:cNvPr>
          <xdr:cNvSpPr/>
        </xdr:nvSpPr>
        <xdr:spPr>
          <a:xfrm>
            <a:off x="142875" y="104775"/>
            <a:ext cx="4672306" cy="164465"/>
          </a:xfrm>
          <a:prstGeom prst="rect">
            <a:avLst/>
          </a:prstGeom>
          <a:solidFill>
            <a:schemeClr val="accent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45720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marL="0" marR="91440">
              <a:spcBef>
                <a:spcPts val="0"/>
              </a:spcBef>
              <a:spcAft>
                <a:spcPts val="0"/>
              </a:spcAft>
            </a:pPr>
            <a:r>
              <a:rPr lang="en-US" sz="2500" b="1">
                <a:solidFill>
                  <a:srgbClr val="000000"/>
                </a:solidFill>
                <a:effectLst/>
                <a:ea typeface="Arial"/>
                <a:cs typeface="Times New Roman"/>
              </a:rPr>
              <a:t> </a:t>
            </a:r>
          </a:p>
        </xdr:txBody>
      </xdr:sp>
      <xdr:grpSp>
        <xdr:nvGrpSpPr>
          <xdr:cNvPr id="5" name="Skupina 4">
            <a:extLst>
              <a:ext uri="{FF2B5EF4-FFF2-40B4-BE49-F238E27FC236}">
                <a16:creationId xmlns:a16="http://schemas.microsoft.com/office/drawing/2014/main" id="{00000000-0008-0000-0400-000005000000}"/>
              </a:ext>
            </a:extLst>
          </xdr:cNvPr>
          <xdr:cNvGrpSpPr/>
        </xdr:nvGrpSpPr>
        <xdr:grpSpPr>
          <a:xfrm>
            <a:off x="4848240" y="104775"/>
            <a:ext cx="2199877" cy="164465"/>
            <a:chOff x="10584358" y="200025"/>
            <a:chExt cx="3749040" cy="164465"/>
          </a:xfrm>
        </xdr:grpSpPr>
        <xdr:sp macro="" textlink="">
          <xdr:nvSpPr>
            <xdr:cNvPr id="6" name="Obdélník 5">
              <a:extLst>
                <a:ext uri="{FF2B5EF4-FFF2-40B4-BE49-F238E27FC236}">
                  <a16:creationId xmlns:a16="http://schemas.microsoft.com/office/drawing/2014/main" id="{00000000-0008-0000-0400-000006000000}"/>
                </a:ext>
              </a:extLst>
            </xdr:cNvPr>
            <xdr:cNvSpPr/>
          </xdr:nvSpPr>
          <xdr:spPr>
            <a:xfrm>
              <a:off x="11580747" y="200025"/>
              <a:ext cx="273628" cy="164465"/>
            </a:xfrm>
            <a:prstGeom prst="rect">
              <a:avLst/>
            </a:prstGeom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ot="0" spcFirstLastPara="0" vert="horz" wrap="square" lIns="91440" tIns="45720" rIns="91440" bIns="4572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/>
            <a:p>
              <a:endParaRPr lang="en-US"/>
            </a:p>
          </xdr:txBody>
        </xdr:sp>
        <xdr:sp macro="" textlink="">
          <xdr:nvSpPr>
            <xdr:cNvPr id="7" name="Obdélník 6">
              <a:extLst>
                <a:ext uri="{FF2B5EF4-FFF2-40B4-BE49-F238E27FC236}">
                  <a16:creationId xmlns:a16="http://schemas.microsoft.com/office/drawing/2014/main" id="{00000000-0008-0000-0400-000007000000}"/>
                </a:ext>
              </a:extLst>
            </xdr:cNvPr>
            <xdr:cNvSpPr/>
          </xdr:nvSpPr>
          <xdr:spPr>
            <a:xfrm>
              <a:off x="10584358" y="200025"/>
              <a:ext cx="995986" cy="164465"/>
            </a:xfrm>
            <a:prstGeom prst="rect">
              <a:avLst/>
            </a:prstGeom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ot="0" spcFirstLastPara="0" vert="horz" wrap="square" lIns="91440" tIns="45720" rIns="91440" bIns="4572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/>
            <a:p>
              <a:endParaRPr lang="en-US"/>
            </a:p>
          </xdr:txBody>
        </xdr:sp>
        <xdr:sp macro="" textlink="">
          <xdr:nvSpPr>
            <xdr:cNvPr id="8" name="Obdélník 7">
              <a:extLst>
                <a:ext uri="{FF2B5EF4-FFF2-40B4-BE49-F238E27FC236}">
                  <a16:creationId xmlns:a16="http://schemas.microsoft.com/office/drawing/2014/main" id="{00000000-0008-0000-0400-000008000000}"/>
                </a:ext>
              </a:extLst>
            </xdr:cNvPr>
            <xdr:cNvSpPr/>
          </xdr:nvSpPr>
          <xdr:spPr>
            <a:xfrm>
              <a:off x="11852127" y="200025"/>
              <a:ext cx="1003728" cy="164465"/>
            </a:xfrm>
            <a:prstGeom prst="rect">
              <a:avLst/>
            </a:prstGeom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ot="0" spcFirstLastPara="0" vert="horz" wrap="square" lIns="91440" tIns="45720" rIns="91440" bIns="4572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/>
            <a:p>
              <a:endParaRPr lang="en-US"/>
            </a:p>
          </xdr:txBody>
        </xdr:sp>
        <xdr:sp macro="" textlink="">
          <xdr:nvSpPr>
            <xdr:cNvPr id="9" name="Obdélník 8">
              <a:extLst>
                <a:ext uri="{FF2B5EF4-FFF2-40B4-BE49-F238E27FC236}">
                  <a16:creationId xmlns:a16="http://schemas.microsoft.com/office/drawing/2014/main" id="{00000000-0008-0000-0400-000009000000}"/>
                </a:ext>
              </a:extLst>
            </xdr:cNvPr>
            <xdr:cNvSpPr/>
          </xdr:nvSpPr>
          <xdr:spPr>
            <a:xfrm>
              <a:off x="12855855" y="200025"/>
              <a:ext cx="576377" cy="164465"/>
            </a:xfrm>
            <a:prstGeom prst="rect">
              <a:avLst/>
            </a:prstGeom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ot="0" spcFirstLastPara="0" vert="horz" wrap="square" lIns="91440" tIns="45720" rIns="91440" bIns="4572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/>
            <a:p>
              <a:endParaRPr lang="en-US"/>
            </a:p>
          </xdr:txBody>
        </xdr:sp>
        <xdr:sp macro="" textlink="">
          <xdr:nvSpPr>
            <xdr:cNvPr id="10" name="Obdélník 9">
              <a:extLst>
                <a:ext uri="{FF2B5EF4-FFF2-40B4-BE49-F238E27FC236}">
                  <a16:creationId xmlns:a16="http://schemas.microsoft.com/office/drawing/2014/main" id="{00000000-0008-0000-0400-00000A000000}"/>
                </a:ext>
              </a:extLst>
            </xdr:cNvPr>
            <xdr:cNvSpPr/>
          </xdr:nvSpPr>
          <xdr:spPr>
            <a:xfrm>
              <a:off x="13431724" y="200025"/>
              <a:ext cx="901674" cy="164465"/>
            </a:xfrm>
            <a:prstGeom prst="rect">
              <a:avLst/>
            </a:prstGeom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ot="0" spcFirstLastPara="0" vert="horz" wrap="square" lIns="91440" tIns="45720" rIns="91440" bIns="4572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/>
            <a:p>
              <a:endParaRPr lang="en-US"/>
            </a:p>
          </xdr:txBody>
        </xdr:sp>
      </xdr:grp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vatar\Desktop\Atlantis\2.%20Vzory%20Word%20a%20Excel\Vzory%20Excel\02%20Excel%20vzory\B%20018%20Faktur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ednoduchá faktura"/>
    </sheetNames>
    <sheetDataSet>
      <sheetData sheetId="0">
        <row r="34">
          <cell r="G34" t="b">
            <v>0</v>
          </cell>
        </row>
      </sheetData>
    </sheetDataSet>
  </externalBook>
</externalLink>
</file>

<file path=xl/tables/table1.xml><?xml version="1.0" encoding="utf-8"?>
<table xmlns="http://schemas.openxmlformats.org/spreadsheetml/2006/main" id="6" name="Tabulka6" displayName="Tabulka6" ref="B14:J29" totalsRowCount="1" headerRowDxfId="91" dataDxfId="90" totalsRowDxfId="89" dataCellStyle="Měna">
  <tableColumns count="9">
    <tableColumn id="1" name="Položka č." totalsRowLabel="Celkem" dataDxfId="17" totalsRowDxfId="16"/>
    <tableColumn id="2" name="Popis" dataDxfId="15" totalsRowDxfId="14">
      <calculatedColumnFormula>IF(ISERROR(VLOOKUP(B15,Tabulka46[],2,FALSE)),"",IF(VLOOKUP(B15,Tabulka46[],2,FALSE)=0,"",VLOOKUP(B15,Tabulka46[],2,FALSE)))</calculatedColumnFormula>
    </tableColumn>
    <tableColumn id="3" name="Ks" dataDxfId="13" totalsRowDxfId="12"/>
    <tableColumn id="4" name="Cena" dataDxfId="11" totalsRowDxfId="10" dataCellStyle="Měna">
      <calculatedColumnFormula>IF(ISERROR(VLOOKUP(B15,Tabulka46[],4,FALSE)),"",IF(VLOOKUP(B15,Tabulka46[],4,FALSE)=0,"",VLOOKUP(B15,Tabulka46[],4,FALSE)))</calculatedColumnFormula>
    </tableColumn>
    <tableColumn id="5" name="Celkem" dataDxfId="9" totalsRowDxfId="8" dataCellStyle="Měna">
      <calculatedColumnFormula>IF(Tabulka6[[#This Row],[Položka č.]]&lt;&gt;"",(D15*E15),"")</calculatedColumnFormula>
    </tableColumn>
    <tableColumn id="6" name="Sazba DPH" dataDxfId="7" totalsRowDxfId="6" dataCellStyle="Procenta">
      <calculatedColumnFormula>IF(ISERROR(VLOOKUP(B15,Tabulka46[],6,FALSE)),"",IF(VLOOKUP(B15,Tabulka46[],6,FALSE)=0,"",VLOOKUP(B15,Tabulka46[],6,FALSE)))</calculatedColumnFormula>
    </tableColumn>
    <tableColumn id="7" name="DPH Ks" dataDxfId="5" totalsRowDxfId="4" dataCellStyle="Měna">
      <calculatedColumnFormula>IF(Tabulka6[[#This Row],[Položka č.]]&lt;&gt;"",(E15*G15),"")</calculatedColumnFormula>
    </tableColumn>
    <tableColumn id="8" name="DPH" dataDxfId="3" totalsRowDxfId="2" dataCellStyle="Měna">
      <calculatedColumnFormula>IF(Tabulka6[[#This Row],[Položka č.]]&lt;&gt;"",(F15*G15),"")</calculatedColumnFormula>
    </tableColumn>
    <tableColumn id="9" name="Clkem s DPH" totalsRowFunction="sum" dataDxfId="1" totalsRowDxfId="0" dataCellStyle="Měna">
      <calculatedColumnFormula>IF(Tabulka6[[#This Row],[Položka č.]]&lt;&gt;"",(I15+F15),"")</calculatedColumnFormula>
    </tableColumn>
  </tableColumns>
  <tableStyleInfo name="TableStyleLight15" showFirstColumn="0" showLastColumn="1" showRowStripes="1" showColumnStripes="0"/>
</table>
</file>

<file path=xl/tables/table2.xml><?xml version="1.0" encoding="utf-8"?>
<table xmlns="http://schemas.openxmlformats.org/spreadsheetml/2006/main" id="5" name="Tabulka46" displayName="Tabulka46" ref="A1:I21" headerRowDxfId="83" dataDxfId="81" totalsRowDxfId="79" headerRowBorderDxfId="82" tableBorderDxfId="80" totalsRowBorderDxfId="78">
  <tableColumns count="9">
    <tableColumn id="1" name="Položka č." totalsRowLabel="Celkem" dataDxfId="77" totalsRowDxfId="76"/>
    <tableColumn id="2" name="Popis" dataDxfId="75" totalsRowDxfId="74"/>
    <tableColumn id="3" name="Ks" dataDxfId="73" totalsRowDxfId="72"/>
    <tableColumn id="4" name="Cena" dataDxfId="71" totalsRowDxfId="70"/>
    <tableColumn id="6" name="Celkem" dataDxfId="69" totalsRowDxfId="68">
      <calculatedColumnFormula>C2*D2</calculatedColumnFormula>
    </tableColumn>
    <tableColumn id="5" name="Sazba DPH" dataDxfId="67" totalsRowDxfId="66" dataCellStyle="Procenta"/>
    <tableColumn id="9" name="DPH Ks" dataDxfId="65" totalsRowDxfId="64">
      <calculatedColumnFormula>(F2*D2)</calculatedColumnFormula>
    </tableColumn>
    <tableColumn id="8" name="DPH" dataDxfId="63" totalsRowDxfId="62">
      <calculatedColumnFormula>(F2*E2)</calculatedColumnFormula>
    </tableColumn>
    <tableColumn id="7" name="Celkem s DPH" totalsRowFunction="count" dataDxfId="61" totalsRowDxfId="60">
      <calculatedColumnFormula>(E2+H2)</calculatedColumnFormula>
    </tableColumn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id="1" name="Tabulka1" displayName="Tabulka1" ref="B3:M9" totalsRowShown="0" headerRowDxfId="59" dataDxfId="57" headerRowBorderDxfId="58" tableBorderDxfId="56">
  <tableColumns count="12">
    <tableColumn id="1" name="Číslo faktury" dataDxfId="55"/>
    <tableColumn id="2" name="Název společnosti" dataDxfId="54"/>
    <tableColumn id="3" name="Jméno" dataDxfId="53"/>
    <tableColumn id="12" name="Příjmení" dataDxfId="52"/>
    <tableColumn id="4" name="Adresa" dataDxfId="51"/>
    <tableColumn id="5" name="Číslo"/>
    <tableColumn id="6" name="Město" dataDxfId="50"/>
    <tableColumn id="7" name="PSČ" dataDxfId="49"/>
    <tableColumn id="8" name="Stát" dataDxfId="48"/>
    <tableColumn id="9" name="Telefon" dataDxfId="47"/>
    <tableColumn id="10" name="E-mail" dataDxfId="46"/>
    <tableColumn id="11" name="Fax" dataDxfId="45"/>
  </tableColumns>
  <tableStyleInfo name="TableStyleLight16" showFirstColumn="0" showLastColumn="0" showRowStripes="1" showColumnStripes="0"/>
</table>
</file>

<file path=xl/tables/table4.xml><?xml version="1.0" encoding="utf-8"?>
<table xmlns="http://schemas.openxmlformats.org/spreadsheetml/2006/main" id="3" name="FakturyHlavní" displayName="FakturyHlavní" ref="B3:K6" totalsRowCount="1">
  <tableColumns count="10">
    <tableColumn id="1" name="Faktura č." totalsRowLabel="Celkem" totalsRowDxfId="43"/>
    <tableColumn id="2" name="Společnost" totalsRowFunction="custom" dataDxfId="42" totalsRowDxfId="41">
      <totalsRowFormula>"Celkem faktur: "&amp;SUBTOTAL(103,FakturyHlavní[Faktura č.])</totalsRowFormula>
    </tableColumn>
    <tableColumn id="3" name="Datum faktury" dataDxfId="40" totalsRowDxfId="39"/>
    <tableColumn id="4" name="Popis projektu" dataDxfId="38" totalsRowDxfId="37"/>
    <tableColumn id="8" name="Sazba daně" totalsRowDxfId="36"/>
    <tableColumn id="9" name="Jiné" totalsRowFunction="sum" dataDxfId="35" totalsRowDxfId="34"/>
    <tableColumn id="6" name="Záloha" totalsRowFunction="sum" dataDxfId="33" totalsRowDxfId="32"/>
    <tableColumn id="7" name="Detail celkem" totalsRowFunction="sum" dataDxfId="31" totalsRowDxfId="30">
      <calculatedColumnFormula>SUMIF(FakturačníÚdaje[Faktura č.],"="&amp;FakturyHlavní[[#This Row],[Faktura č.]],FakturačníÚdaje[Celkem])</calculatedColumnFormula>
    </tableColumn>
    <tableColumn id="10" name="Faktura celkem" totalsRowFunction="sum" dataDxfId="29" totalsRowDxfId="28">
      <calculatedColumnFormula>(FakturyHlavní[[#This Row],[Detail celkem]]*(1+FakturyHlavní[[#This Row],[Sazba daně]]))+FakturyHlavní[[#This Row],[Jiné]]-FakturyHlavní[[#This Row],[Záloha]]</calculatedColumnFormula>
    </tableColumn>
    <tableColumn id="5" name="Poznámky" totalsRowDxfId="27"/>
  </tableColumns>
  <tableStyleInfo name="Sales Invoice Table" showFirstColumn="0" showLastColumn="0" showRowStripes="1" showColumnStripes="0"/>
</table>
</file>

<file path=xl/tables/table5.xml><?xml version="1.0" encoding="utf-8"?>
<table xmlns="http://schemas.openxmlformats.org/spreadsheetml/2006/main" id="2" name="FakturačníÚdaje" displayName="FakturačníÚdaje" ref="B3:H40" totalsRowShown="0" headerRowDxfId="25">
  <sortState ref="B5:H40">
    <sortCondition ref="C4:C40"/>
  </sortState>
  <tableColumns count="7">
    <tableColumn id="2" name="Popis" dataDxfId="24"/>
    <tableColumn id="1" name="Faktura č." dataDxfId="23"/>
    <tableColumn id="4" name="Položka č." dataDxfId="22"/>
    <tableColumn id="3" name="Množství" dataDxfId="21"/>
    <tableColumn id="6" name="Jednotková cena" dataDxfId="20"/>
    <tableColumn id="5" name="Sleva" dataDxfId="19"/>
    <tableColumn id="10" name="Celkem" dataDxfId="18">
      <calculatedColumnFormula>(FakturačníÚdaje[[#This Row],[Množství]]*FakturačníÚdaje[[#This Row],[Jednotková cena]])-FakturačníÚdaje[[#This Row],[Sleva]]</calculatedColumnFormula>
    </tableColumn>
  </tableColumns>
  <tableStyleInfo name="Sales Invoice Table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Concourse">
      <a:dk1>
        <a:sysClr val="windowText" lastClr="000000"/>
      </a:dk1>
      <a:lt1>
        <a:sysClr val="window" lastClr="FFFFFF"/>
      </a:lt1>
      <a:dk2>
        <a:srgbClr val="464646"/>
      </a:dk2>
      <a:lt2>
        <a:srgbClr val="DEF5FA"/>
      </a:lt2>
      <a:accent1>
        <a:srgbClr val="2DA2BF"/>
      </a:accent1>
      <a:accent2>
        <a:srgbClr val="DA1F28"/>
      </a:accent2>
      <a:accent3>
        <a:srgbClr val="EB641B"/>
      </a:accent3>
      <a:accent4>
        <a:srgbClr val="39639D"/>
      </a:accent4>
      <a:accent5>
        <a:srgbClr val="474B78"/>
      </a:accent5>
      <a:accent6>
        <a:srgbClr val="7D3C4A"/>
      </a:accent6>
      <a:hlink>
        <a:srgbClr val="FF8119"/>
      </a:hlink>
      <a:folHlink>
        <a:srgbClr val="44B9E8"/>
      </a:folHlink>
    </a:clrScheme>
    <a:fontScheme name="Sales Invoice">
      <a:majorFont>
        <a:latin typeface="Aria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4" tint="-0.249977111117893"/>
    <pageSetUpPr autoPageBreaks="0" fitToPage="1"/>
  </sheetPr>
  <dimension ref="B2:P37"/>
  <sheetViews>
    <sheetView showGridLines="0" tabSelected="1" topLeftCell="A4" zoomScaleNormal="100" workbookViewId="0">
      <selection activeCell="O23" sqref="O23"/>
    </sheetView>
  </sheetViews>
  <sheetFormatPr defaultColWidth="9.19921875" defaultRowHeight="13" x14ac:dyDescent="0.3"/>
  <cols>
    <col min="1" max="1" width="2.69921875" style="9" customWidth="1"/>
    <col min="2" max="2" width="14.19921875" style="9" customWidth="1"/>
    <col min="3" max="3" width="14.796875" style="9" customWidth="1"/>
    <col min="4" max="4" width="12" style="9" customWidth="1"/>
    <col min="5" max="5" width="13.59765625" style="84" customWidth="1"/>
    <col min="6" max="6" width="15.69921875" style="84" customWidth="1"/>
    <col min="7" max="7" width="12.796875" style="9" customWidth="1"/>
    <col min="8" max="8" width="10.59765625" style="84" customWidth="1"/>
    <col min="9" max="9" width="11.3984375" style="84" bestFit="1" customWidth="1"/>
    <col min="10" max="10" width="15.796875" style="84" customWidth="1"/>
    <col min="11" max="11" width="2.69921875" style="9" customWidth="1"/>
    <col min="12" max="12" width="11" style="9" bestFit="1" customWidth="1"/>
    <col min="13" max="16384" width="9.19921875" style="9"/>
  </cols>
  <sheetData>
    <row r="2" spans="2:16" ht="15.5" x14ac:dyDescent="0.25">
      <c r="B2" s="64" t="s">
        <v>97</v>
      </c>
      <c r="D2" s="20"/>
      <c r="E2" s="109">
        <v>456</v>
      </c>
    </row>
    <row r="3" spans="2:16" ht="6" customHeight="1" x14ac:dyDescent="0.3"/>
    <row r="4" spans="2:16" ht="15.5" x14ac:dyDescent="0.35">
      <c r="B4" s="63" t="s">
        <v>95</v>
      </c>
      <c r="M4" s="120" t="s">
        <v>100</v>
      </c>
      <c r="N4" s="120"/>
      <c r="O4" s="67">
        <v>14</v>
      </c>
      <c r="P4" s="68" t="s">
        <v>101</v>
      </c>
    </row>
    <row r="5" spans="2:16" ht="6" customHeight="1" x14ac:dyDescent="0.3">
      <c r="B5" s="63"/>
      <c r="H5" s="96"/>
    </row>
    <row r="6" spans="2:16" ht="15" customHeight="1" x14ac:dyDescent="0.3">
      <c r="B6" s="9" t="s">
        <v>96</v>
      </c>
      <c r="F6" s="85" t="s">
        <v>113</v>
      </c>
      <c r="G6" s="21" t="str">
        <f>IF(ISERROR(VLOOKUP(E2,Tabulka1[#All],2,FALSE)),"",IF(VLOOKUP(E2,Tabulka1[#All],2,FALSE)=0,"",VLOOKUP(E2,Tabulka1[#All],2,FALSE)))</f>
        <v>max</v>
      </c>
      <c r="H6" s="96"/>
      <c r="I6" s="96"/>
    </row>
    <row r="7" spans="2:16" ht="6" customHeight="1" x14ac:dyDescent="0.3"/>
    <row r="8" spans="2:16" x14ac:dyDescent="0.3">
      <c r="F8" s="86" t="s">
        <v>127</v>
      </c>
      <c r="G8" s="21" t="str">
        <f>IF(ISERROR(VLOOKUP(E2,Tabulka1[#All],3,FALSE)),"",IF(VLOOKUP(E2,Tabulka1[#All],3,FALSE)=0,"",VLOOKUP(E2,Tabulka1[#All],3,FALSE)))</f>
        <v>maxov</v>
      </c>
      <c r="H8" s="96" t="s">
        <v>120</v>
      </c>
      <c r="I8" s="87" t="str">
        <f>IF(ISERROR(VLOOKUP(E2,Tabulka1[#All],4,FALSE)),"",IF(VLOOKUP(E2,Tabulka1[#All],4,FALSE)=0,"",VLOOKUP(E2,Tabulka1[#All],4,FALSE)))</f>
        <v/>
      </c>
    </row>
    <row r="9" spans="2:16" x14ac:dyDescent="0.3">
      <c r="B9" s="80"/>
      <c r="F9" s="84" t="s">
        <v>114</v>
      </c>
      <c r="G9" s="21" t="str">
        <f>IF(ISERROR(VLOOKUP(E2,Tabulka1[#All],5,FALSE)),"",IF(VLOOKUP(E2,Tabulka1[#All],5,FALSE)=0,"",VLOOKUP(E2,Tabulka1[#All],5,FALSE)))</f>
        <v>hod</v>
      </c>
      <c r="H9" s="96" t="s">
        <v>115</v>
      </c>
      <c r="I9" s="110">
        <v>721</v>
      </c>
    </row>
    <row r="10" spans="2:16" ht="18.5" x14ac:dyDescent="0.3">
      <c r="B10" s="65" t="s">
        <v>98</v>
      </c>
      <c r="C10" s="116">
        <f ca="1">TODAY()</f>
        <v>42800</v>
      </c>
      <c r="D10" s="117"/>
      <c r="F10" s="85" t="s">
        <v>116</v>
      </c>
      <c r="G10" s="79" t="str">
        <f>IF(ISERROR(VLOOKUP(E2,Tabulka1[#All],7,FALSE)),"",IF(VLOOKUP(E2,Tabulka1[#All],7,FALSE)=0,"",VLOOKUP(E2,Tabulka1[#All],7,FALSE)))</f>
        <v>praha</v>
      </c>
      <c r="H10" s="84" t="s">
        <v>117</v>
      </c>
      <c r="I10" s="111">
        <f>IF(ISERROR(VLOOKUP(E2,Tabulka1[#All],8,FALSE)),"",IF(VLOOKUP(E2,Tabulka1[#All],8,FALSE)=0,"",VLOOKUP(E2,Tabulka1[#All],8,FALSE)))</f>
        <v>52141</v>
      </c>
      <c r="N10" s="123" t="s">
        <v>132</v>
      </c>
    </row>
    <row r="11" spans="2:16" s="21" customFormat="1" ht="15.5" x14ac:dyDescent="0.35">
      <c r="B11" s="66" t="s">
        <v>99</v>
      </c>
      <c r="C11" s="118">
        <f ca="1">C10+O4</f>
        <v>42814</v>
      </c>
      <c r="D11" s="119"/>
      <c r="E11" s="95"/>
      <c r="F11" s="87"/>
      <c r="H11" s="87"/>
      <c r="I11" s="87"/>
      <c r="J11" s="87"/>
    </row>
    <row r="12" spans="2:16" s="21" customFormat="1" ht="15.5" x14ac:dyDescent="0.35">
      <c r="B12" s="12" t="s">
        <v>67</v>
      </c>
      <c r="C12" s="121">
        <v>200</v>
      </c>
      <c r="D12" s="121"/>
      <c r="E12" s="87"/>
      <c r="F12" s="122" t="e">
        <f>"Celkem k úhradě "&amp;J35&amp;" Kč."</f>
        <v>#VALUE!</v>
      </c>
      <c r="G12" s="122"/>
      <c r="H12" s="122"/>
      <c r="I12" s="122"/>
      <c r="J12" s="87"/>
    </row>
    <row r="13" spans="2:16" s="21" customFormat="1" x14ac:dyDescent="0.3">
      <c r="B13" s="22"/>
      <c r="E13" s="87"/>
      <c r="F13" s="88"/>
      <c r="G13" s="23"/>
      <c r="H13" s="97"/>
      <c r="I13" s="87"/>
      <c r="J13" s="87"/>
    </row>
    <row r="14" spans="2:16" ht="15.5" x14ac:dyDescent="0.3">
      <c r="B14" s="55" t="s">
        <v>48</v>
      </c>
      <c r="C14" s="55" t="s">
        <v>6</v>
      </c>
      <c r="D14" s="55" t="s">
        <v>83</v>
      </c>
      <c r="E14" s="81" t="s">
        <v>23</v>
      </c>
      <c r="F14" s="81" t="s">
        <v>51</v>
      </c>
      <c r="G14" s="55" t="s">
        <v>86</v>
      </c>
      <c r="H14" s="82" t="s">
        <v>87</v>
      </c>
      <c r="I14" s="83" t="s">
        <v>10</v>
      </c>
      <c r="J14" s="83" t="s">
        <v>88</v>
      </c>
    </row>
    <row r="15" spans="2:16" s="10" customFormat="1" ht="14.25" customHeight="1" x14ac:dyDescent="0.3">
      <c r="B15" s="53">
        <v>1</v>
      </c>
      <c r="C15" s="53" t="str">
        <f>IF(ISERROR(VLOOKUP(B15,Tabulka46[],2,FALSE)),"",IF(VLOOKUP(B15,Tabulka46[],2,FALSE)=0,"",VLOOKUP(B15,Tabulka46[],2,FALSE)))</f>
        <v>Chleba</v>
      </c>
      <c r="D15" s="53">
        <v>100</v>
      </c>
      <c r="E15" s="89">
        <f>IF(ISERROR(VLOOKUP(B15,Tabulka46[],4,FALSE)),"",IF(VLOOKUP(B15,Tabulka46[],4,FALSE)=0,"",VLOOKUP(B15,Tabulka46[],4,FALSE)))</f>
        <v>30</v>
      </c>
      <c r="F15" s="89">
        <f>IF(Tabulka6[[#This Row],[Položka č.]]&lt;&gt;"",(D15*E15),"")</f>
        <v>3000</v>
      </c>
      <c r="G15" s="56">
        <f>IF(ISERROR(VLOOKUP(B15,Tabulka46[],6,FALSE)),"",IF(VLOOKUP(B15,Tabulka46[],6,FALSE)=0,"",VLOOKUP(B15,Tabulka46[],6,FALSE)))</f>
        <v>0.15</v>
      </c>
      <c r="H15" s="89">
        <f>IF(Tabulka6[[#This Row],[Položka č.]]&lt;&gt;"",(E15*G15),"")</f>
        <v>4.5</v>
      </c>
      <c r="I15" s="89">
        <f>IF(Tabulka6[[#This Row],[Položka č.]]&lt;&gt;"",(F15*G15),"")</f>
        <v>450</v>
      </c>
      <c r="J15" s="89">
        <f>IF(Tabulka6[[#This Row],[Položka č.]]&lt;&gt;"",(I15+F15),"")</f>
        <v>3450</v>
      </c>
      <c r="N15" s="31" t="s">
        <v>103</v>
      </c>
      <c r="O15" s="21"/>
      <c r="P15" s="73" t="str">
        <f>IF(N15="Jiná","Jiná / jaká:","")</f>
        <v>Jiná / jaká:</v>
      </c>
    </row>
    <row r="16" spans="2:16" s="10" customFormat="1" ht="15.5" x14ac:dyDescent="0.3">
      <c r="B16" s="53">
        <v>2</v>
      </c>
      <c r="C16" s="53" t="str">
        <f>IF(ISERROR(VLOOKUP(B16,Tabulka46[],2,FALSE)),"",IF(VLOOKUP(B16,Tabulka46[],2,FALSE)=0,"",VLOOKUP(B16,Tabulka46[],2,FALSE)))</f>
        <v>Rohlíky</v>
      </c>
      <c r="D16" s="53">
        <v>2</v>
      </c>
      <c r="E16" s="89">
        <f>IF(ISERROR(VLOOKUP(B16,Tabulka46[],4,FALSE)),"",IF(VLOOKUP(B16,Tabulka46[],4,FALSE)=0,"",VLOOKUP(B16,Tabulka46[],4,FALSE)))</f>
        <v>2</v>
      </c>
      <c r="F16" s="89">
        <f>IF(Tabulka6[[#This Row],[Položka č.]]&lt;&gt;"",(D16*E16),"")</f>
        <v>4</v>
      </c>
      <c r="G16" s="56" t="str">
        <f>IF(ISERROR(VLOOKUP(B16,Tabulka46[],6,FALSE)),"",IF(VLOOKUP(B16,Tabulka46[],6,FALSE)=0,"",VLOOKUP(B16,Tabulka46[],6,FALSE)))</f>
        <v/>
      </c>
      <c r="H16" s="89" t="e">
        <f>IF(Tabulka6[[#This Row],[Položka č.]]&lt;&gt;"",(E16*G16),"")</f>
        <v>#VALUE!</v>
      </c>
      <c r="I16" s="89" t="e">
        <f>IF(Tabulka6[[#This Row],[Položka č.]]&lt;&gt;"",(F16*G16),"")</f>
        <v>#VALUE!</v>
      </c>
      <c r="J16" s="89" t="e">
        <f>IF(Tabulka6[[#This Row],[Položka č.]]&lt;&gt;"",(I16+F16),"")</f>
        <v>#VALUE!</v>
      </c>
      <c r="N16" s="72" t="s">
        <v>102</v>
      </c>
      <c r="O16" s="21"/>
      <c r="P16" s="71"/>
    </row>
    <row r="17" spans="2:12" s="10" customFormat="1" ht="15.5" x14ac:dyDescent="0.3">
      <c r="B17" s="53">
        <v>3</v>
      </c>
      <c r="C17" s="53" t="str">
        <f>IF(ISERROR(VLOOKUP(B17,Tabulka46[],2,FALSE)),"",IF(VLOOKUP(B17,Tabulka46[],2,FALSE)=0,"",VLOOKUP(B17,Tabulka46[],2,FALSE)))</f>
        <v>Kečup</v>
      </c>
      <c r="D17" s="53">
        <v>1</v>
      </c>
      <c r="E17" s="89">
        <f>IF(ISERROR(VLOOKUP(B17,Tabulka46[],4,FALSE)),"",IF(VLOOKUP(B17,Tabulka46[],4,FALSE)=0,"",VLOOKUP(B17,Tabulka46[],4,FALSE)))</f>
        <v>50</v>
      </c>
      <c r="F17" s="89">
        <f>IF(Tabulka6[[#This Row],[Položka č.]]&lt;&gt;"",(D17*E17),"")</f>
        <v>50</v>
      </c>
      <c r="G17" s="56">
        <f>IF(ISERROR(VLOOKUP(B17,Tabulka46[],6,FALSE)),"",IF(VLOOKUP(B17,Tabulka46[],6,FALSE)=0,"",VLOOKUP(B17,Tabulka46[],6,FALSE)))</f>
        <v>0.21</v>
      </c>
      <c r="H17" s="89">
        <f>IF(Tabulka6[[#This Row],[Položka č.]]&lt;&gt;"",(E17*G17),"")</f>
        <v>10.5</v>
      </c>
      <c r="I17" s="89">
        <f>IF(Tabulka6[[#This Row],[Položka č.]]&lt;&gt;"",(F17*G17),"")</f>
        <v>10.5</v>
      </c>
      <c r="J17" s="89">
        <f>IF(Tabulka6[[#This Row],[Položka č.]]&lt;&gt;"",(I17+F17),"")</f>
        <v>60.5</v>
      </c>
    </row>
    <row r="18" spans="2:12" s="10" customFormat="1" ht="15.5" x14ac:dyDescent="0.3">
      <c r="B18" s="53">
        <v>4</v>
      </c>
      <c r="C18" s="53" t="str">
        <f>IF(ISERROR(VLOOKUP(B18,Tabulka46[],2,FALSE)),"",IF(VLOOKUP(B18,Tabulka46[],2,FALSE)=0,"",VLOOKUP(B18,Tabulka46[],2,FALSE)))</f>
        <v>Jogurt</v>
      </c>
      <c r="D18" s="53">
        <v>1</v>
      </c>
      <c r="E18" s="89">
        <f>IF(ISERROR(VLOOKUP(B18,Tabulka46[],4,FALSE)),"",IF(VLOOKUP(B18,Tabulka46[],4,FALSE)=0,"",VLOOKUP(B18,Tabulka46[],4,FALSE)))</f>
        <v>10</v>
      </c>
      <c r="F18" s="89">
        <f>IF(Tabulka6[[#This Row],[Položka č.]]&lt;&gt;"",(D18*E18),"")</f>
        <v>10</v>
      </c>
      <c r="G18" s="56">
        <f>IF(ISERROR(VLOOKUP(B18,Tabulka46[],6,FALSE)),"",IF(VLOOKUP(B18,Tabulka46[],6,FALSE)=0,"",VLOOKUP(B18,Tabulka46[],6,FALSE)))</f>
        <v>0.1</v>
      </c>
      <c r="H18" s="89">
        <f>IF(Tabulka6[[#This Row],[Položka č.]]&lt;&gt;"",(E18*G18),"")</f>
        <v>1</v>
      </c>
      <c r="I18" s="89">
        <f>IF(Tabulka6[[#This Row],[Položka č.]]&lt;&gt;"",(F18*G18),"")</f>
        <v>1</v>
      </c>
      <c r="J18" s="89">
        <f>IF(Tabulka6[[#This Row],[Položka č.]]&lt;&gt;"",(I18+F18),"")</f>
        <v>11</v>
      </c>
    </row>
    <row r="19" spans="2:12" s="10" customFormat="1" ht="15.5" x14ac:dyDescent="0.3">
      <c r="B19" s="57">
        <v>5</v>
      </c>
      <c r="C19" s="57" t="str">
        <f>IF(ISERROR(VLOOKUP(B19,Tabulka46[],2,FALSE)),"",IF(VLOOKUP(B19,Tabulka46[],2,FALSE)=0,"",VLOOKUP(B19,Tabulka46[],2,FALSE)))</f>
        <v>Ananasa</v>
      </c>
      <c r="D19" s="54">
        <v>1</v>
      </c>
      <c r="E19" s="90">
        <f>IF(ISERROR(VLOOKUP(B19,Tabulka46[],4,FALSE)),"",IF(VLOOKUP(B19,Tabulka46[],4,FALSE)=0,"",VLOOKUP(B19,Tabulka46[],4,FALSE)))</f>
        <v>25</v>
      </c>
      <c r="F19" s="90">
        <f>IF(Tabulka6[[#This Row],[Položka č.]]&lt;&gt;"",(D19*E19),"")</f>
        <v>25</v>
      </c>
      <c r="G19" s="56">
        <f>IF(ISERROR(VLOOKUP(B19,Tabulka46[],6,FALSE)),"",IF(VLOOKUP(B19,Tabulka46[],6,FALSE)=0,"",VLOOKUP(B19,Tabulka46[],6,FALSE)))</f>
        <v>0.1</v>
      </c>
      <c r="H19" s="91">
        <f>IF(Tabulka6[[#This Row],[Položka č.]]&lt;&gt;"",(E19*G19),"")</f>
        <v>2.5</v>
      </c>
      <c r="I19" s="91">
        <f>IF(Tabulka6[[#This Row],[Položka č.]]&lt;&gt;"",(F19*G19),"")</f>
        <v>2.5</v>
      </c>
      <c r="J19" s="91">
        <f>IF(Tabulka6[[#This Row],[Položka č.]]&lt;&gt;"",(I19+F19),"")</f>
        <v>27.5</v>
      </c>
    </row>
    <row r="20" spans="2:12" s="10" customFormat="1" ht="15.5" x14ac:dyDescent="0.3">
      <c r="B20" s="57"/>
      <c r="C20" s="57" t="str">
        <f>IF(ISERROR(VLOOKUP(B20,Tabulka46[],2,FALSE)),"",IF(VLOOKUP(B20,Tabulka46[],2,FALSE)=0,"",VLOOKUP(B20,Tabulka46[],2,FALSE)))</f>
        <v/>
      </c>
      <c r="D20" s="54"/>
      <c r="E20" s="90" t="str">
        <f>IF(ISERROR(VLOOKUP(B20,Tabulka46[],4,FALSE)),"",IF(VLOOKUP(B20,Tabulka46[],4,FALSE)=0,"",VLOOKUP(B20,Tabulka46[],4,FALSE)))</f>
        <v/>
      </c>
      <c r="F20" s="90" t="str">
        <f>IF(Tabulka6[[#This Row],[Položka č.]]&lt;&gt;"",(D20*E20),"")</f>
        <v/>
      </c>
      <c r="G20" s="56" t="str">
        <f>IF(ISERROR(VLOOKUP(B20,Tabulka46[],6,FALSE)),"",IF(VLOOKUP(B20,Tabulka46[],6,FALSE)=0,"",VLOOKUP(B20,Tabulka46[],6,FALSE)))</f>
        <v/>
      </c>
      <c r="H20" s="91" t="str">
        <f>IF(Tabulka6[[#This Row],[Položka č.]]&lt;&gt;"",(E20*G20),"")</f>
        <v/>
      </c>
      <c r="I20" s="91" t="str">
        <f>IF(Tabulka6[[#This Row],[Položka č.]]&lt;&gt;"",(F20*G20),"")</f>
        <v/>
      </c>
      <c r="J20" s="91" t="str">
        <f>IF(Tabulka6[[#This Row],[Položka č.]]&lt;&gt;"",(I20+F20),"")</f>
        <v/>
      </c>
    </row>
    <row r="21" spans="2:12" s="10" customFormat="1" ht="15.5" x14ac:dyDescent="0.3">
      <c r="B21" s="57"/>
      <c r="C21" s="57" t="str">
        <f>IF(ISERROR(VLOOKUP(B21,Tabulka46[],2,FALSE)),"",IF(VLOOKUP(B21,Tabulka46[],2,FALSE)=0,"",VLOOKUP(B21,Tabulka46[],2,FALSE)))</f>
        <v/>
      </c>
      <c r="D21" s="54"/>
      <c r="E21" s="90" t="str">
        <f>IF(ISERROR(VLOOKUP(B21,Tabulka46[],4,FALSE)),"",IF(VLOOKUP(B21,Tabulka46[],4,FALSE)=0,"",VLOOKUP(B21,Tabulka46[],4,FALSE)))</f>
        <v/>
      </c>
      <c r="F21" s="90" t="str">
        <f>IF(Tabulka6[[#This Row],[Položka č.]]&lt;&gt;"",(D21*E21),"")</f>
        <v/>
      </c>
      <c r="G21" s="56" t="str">
        <f>IF(ISERROR(VLOOKUP(B21,Tabulka46[],6,FALSE)),"",IF(VLOOKUP(B21,Tabulka46[],6,FALSE)=0,"",VLOOKUP(B21,Tabulka46[],6,FALSE)))</f>
        <v/>
      </c>
      <c r="H21" s="91" t="str">
        <f>IF(Tabulka6[[#This Row],[Položka č.]]&lt;&gt;"",(E21*G21),"")</f>
        <v/>
      </c>
      <c r="I21" s="91" t="str">
        <f>IF(Tabulka6[[#This Row],[Položka č.]]&lt;&gt;"",(F21*G21),"")</f>
        <v/>
      </c>
      <c r="J21" s="91" t="str">
        <f>IF(Tabulka6[[#This Row],[Položka č.]]&lt;&gt;"",(I21+F21),"")</f>
        <v/>
      </c>
    </row>
    <row r="22" spans="2:12" s="10" customFormat="1" ht="15.5" x14ac:dyDescent="0.3">
      <c r="B22" s="57"/>
      <c r="C22" s="57" t="str">
        <f>IF(ISERROR(VLOOKUP(B22,Tabulka46[],2,FALSE)),"",IF(VLOOKUP(B22,Tabulka46[],2,FALSE)=0,"",VLOOKUP(B22,Tabulka46[],2,FALSE)))</f>
        <v/>
      </c>
      <c r="D22" s="54"/>
      <c r="E22" s="90" t="str">
        <f>IF(ISERROR(VLOOKUP(B22,Tabulka46[],4,FALSE)),"",IF(VLOOKUP(B22,Tabulka46[],4,FALSE)=0,"",VLOOKUP(B22,Tabulka46[],4,FALSE)))</f>
        <v/>
      </c>
      <c r="F22" s="90" t="str">
        <f>IF(Tabulka6[[#This Row],[Položka č.]]&lt;&gt;"",(D22*E22),"")</f>
        <v/>
      </c>
      <c r="G22" s="56" t="str">
        <f>IF(ISERROR(VLOOKUP(B22,Tabulka46[],6,FALSE)),"",IF(VLOOKUP(B22,Tabulka46[],6,FALSE)=0,"",VLOOKUP(B22,Tabulka46[],6,FALSE)))</f>
        <v/>
      </c>
      <c r="H22" s="91" t="str">
        <f>IF(Tabulka6[[#This Row],[Položka č.]]&lt;&gt;"",(E22*G22),"")</f>
        <v/>
      </c>
      <c r="I22" s="91" t="str">
        <f>IF(Tabulka6[[#This Row],[Položka č.]]&lt;&gt;"",(F22*G22),"")</f>
        <v/>
      </c>
      <c r="J22" s="91" t="str">
        <f>IF(Tabulka6[[#This Row],[Položka č.]]&lt;&gt;"",(I22+F22),"")</f>
        <v/>
      </c>
    </row>
    <row r="23" spans="2:12" s="10" customFormat="1" ht="15.5" x14ac:dyDescent="0.3">
      <c r="B23" s="57"/>
      <c r="C23" s="57" t="str">
        <f>IF(ISERROR(VLOOKUP(B23,Tabulka46[],2,FALSE)),"",IF(VLOOKUP(B23,Tabulka46[],2,FALSE)=0,"",VLOOKUP(B23,Tabulka46[],2,FALSE)))</f>
        <v/>
      </c>
      <c r="D23" s="54"/>
      <c r="E23" s="90" t="str">
        <f>IF(ISERROR(VLOOKUP(B23,Tabulka46[],4,FALSE)),"",IF(VLOOKUP(B23,Tabulka46[],4,FALSE)=0,"",VLOOKUP(B23,Tabulka46[],4,FALSE)))</f>
        <v/>
      </c>
      <c r="F23" s="90" t="str">
        <f>IF(Tabulka6[[#This Row],[Položka č.]]&lt;&gt;"",(D23*E23),"")</f>
        <v/>
      </c>
      <c r="G23" s="56" t="str">
        <f>IF(ISERROR(VLOOKUP(B23,Tabulka46[],6,FALSE)),"",IF(VLOOKUP(B23,Tabulka46[],6,FALSE)=0,"",VLOOKUP(B23,Tabulka46[],6,FALSE)))</f>
        <v/>
      </c>
      <c r="H23" s="91" t="str">
        <f>IF(Tabulka6[[#This Row],[Položka č.]]&lt;&gt;"",(E23*G23),"")</f>
        <v/>
      </c>
      <c r="I23" s="91" t="str">
        <f>IF(Tabulka6[[#This Row],[Položka č.]]&lt;&gt;"",(F23*G23),"")</f>
        <v/>
      </c>
      <c r="J23" s="91" t="str">
        <f>IF(Tabulka6[[#This Row],[Položka č.]]&lt;&gt;"",(I23+F23),"")</f>
        <v/>
      </c>
      <c r="K23" s="14"/>
    </row>
    <row r="24" spans="2:12" s="10" customFormat="1" ht="15.5" x14ac:dyDescent="0.3">
      <c r="B24" s="57"/>
      <c r="C24" s="57" t="str">
        <f>IF(ISERROR(VLOOKUP(B24,Tabulka46[],2,FALSE)),"",IF(VLOOKUP(B24,Tabulka46[],2,FALSE)=0,"",VLOOKUP(B24,Tabulka46[],2,FALSE)))</f>
        <v/>
      </c>
      <c r="D24" s="57"/>
      <c r="E24" s="91" t="str">
        <f>IF(ISERROR(VLOOKUP(B24,Tabulka46[],4,FALSE)),"",IF(VLOOKUP(B24,Tabulka46[],4,FALSE)=0,"",VLOOKUP(B24,Tabulka46[],4,FALSE)))</f>
        <v/>
      </c>
      <c r="F24" s="91" t="str">
        <f>IF(Tabulka6[[#This Row],[Položka č.]]&lt;&gt;"",(D24*E24),"")</f>
        <v/>
      </c>
      <c r="G24" s="56" t="str">
        <f>IF(ISERROR(VLOOKUP(B24,Tabulka46[],6,FALSE)),"",IF(VLOOKUP(B24,Tabulka46[],6,FALSE)=0,"",VLOOKUP(B24,Tabulka46[],6,FALSE)))</f>
        <v/>
      </c>
      <c r="H24" s="91" t="str">
        <f>IF(Tabulka6[[#This Row],[Položka č.]]&lt;&gt;"",(E24*G24),"")</f>
        <v/>
      </c>
      <c r="I24" s="91" t="str">
        <f>IF(Tabulka6[[#This Row],[Položka č.]]&lt;&gt;"",(F24*G24),"")</f>
        <v/>
      </c>
      <c r="J24" s="91" t="str">
        <f>IF(Tabulka6[[#This Row],[Položka č.]]&lt;&gt;"",(I24+F24),"")</f>
        <v/>
      </c>
    </row>
    <row r="25" spans="2:12" s="10" customFormat="1" ht="15.5" x14ac:dyDescent="0.3">
      <c r="B25" s="57"/>
      <c r="C25" s="57" t="str">
        <f>IF(ISERROR(VLOOKUP(B25,Tabulka46[],2,FALSE)),"",IF(VLOOKUP(B25,Tabulka46[],2,FALSE)=0,"",VLOOKUP(B25,Tabulka46[],2,FALSE)))</f>
        <v/>
      </c>
      <c r="D25" s="57"/>
      <c r="E25" s="91" t="str">
        <f>IF(ISERROR(VLOOKUP(B25,Tabulka46[],4,FALSE)),"",IF(VLOOKUP(B25,Tabulka46[],4,FALSE)=0,"",VLOOKUP(B25,Tabulka46[],4,FALSE)))</f>
        <v/>
      </c>
      <c r="F25" s="91" t="str">
        <f>IF(Tabulka6[[#This Row],[Položka č.]]&lt;&gt;"",(D25*E25),"")</f>
        <v/>
      </c>
      <c r="G25" s="56" t="str">
        <f>IF(ISERROR(VLOOKUP(B25,Tabulka46[],6,FALSE)),"",IF(VLOOKUP(B25,Tabulka46[],6,FALSE)=0,"",VLOOKUP(B25,Tabulka46[],6,FALSE)))</f>
        <v/>
      </c>
      <c r="H25" s="91" t="str">
        <f>IF(Tabulka6[[#This Row],[Položka č.]]&lt;&gt;"",(E25*G25),"")</f>
        <v/>
      </c>
      <c r="I25" s="91" t="str">
        <f>IF(Tabulka6[[#This Row],[Položka č.]]&lt;&gt;"",(F25*G25),"")</f>
        <v/>
      </c>
      <c r="J25" s="91" t="str">
        <f>IF(Tabulka6[[#This Row],[Položka č.]]&lt;&gt;"",(I25+F25),"")</f>
        <v/>
      </c>
    </row>
    <row r="26" spans="2:12" ht="15.5" x14ac:dyDescent="0.3">
      <c r="B26" s="57"/>
      <c r="C26" s="57" t="str">
        <f>IF(ISERROR(VLOOKUP(B26,Tabulka46[],2,FALSE)),"",IF(VLOOKUP(B26,Tabulka46[],2,FALSE)=0,"",VLOOKUP(B26,Tabulka46[],2,FALSE)))</f>
        <v/>
      </c>
      <c r="D26" s="57"/>
      <c r="E26" s="91" t="str">
        <f>IF(ISERROR(VLOOKUP(B26,Tabulka46[],4,FALSE)),"",IF(VLOOKUP(B26,Tabulka46[],4,FALSE)=0,"",VLOOKUP(B26,Tabulka46[],4,FALSE)))</f>
        <v/>
      </c>
      <c r="F26" s="91" t="str">
        <f>IF(Tabulka6[[#This Row],[Položka č.]]&lt;&gt;"",(D26*E26),"")</f>
        <v/>
      </c>
      <c r="G26" s="56" t="str">
        <f>IF(ISERROR(VLOOKUP(B26,Tabulka46[],6,FALSE)),"",IF(VLOOKUP(B26,Tabulka46[],6,FALSE)=0,"",VLOOKUP(B26,Tabulka46[],6,FALSE)))</f>
        <v/>
      </c>
      <c r="H26" s="91" t="str">
        <f>IF(Tabulka6[[#This Row],[Položka č.]]&lt;&gt;"",(E26*G26),"")</f>
        <v/>
      </c>
      <c r="I26" s="91" t="str">
        <f>IF(Tabulka6[[#This Row],[Položka č.]]&lt;&gt;"",(F26*G26),"")</f>
        <v/>
      </c>
      <c r="J26" s="91" t="str">
        <f>IF(Tabulka6[[#This Row],[Položka č.]]&lt;&gt;"",(I26+F26),"")</f>
        <v/>
      </c>
    </row>
    <row r="27" spans="2:12" ht="15.5" x14ac:dyDescent="0.3">
      <c r="B27" s="57"/>
      <c r="C27" s="57" t="str">
        <f>IF(ISERROR(VLOOKUP(B27,Tabulka46[],2,FALSE)),"",IF(VLOOKUP(B27,Tabulka46[],2,FALSE)=0,"",VLOOKUP(B27,Tabulka46[],2,FALSE)))</f>
        <v/>
      </c>
      <c r="D27" s="57"/>
      <c r="E27" s="91" t="str">
        <f>IF(ISERROR(VLOOKUP(B27,Tabulka46[],4,FALSE)),"",IF(VLOOKUP(B27,Tabulka46[],4,FALSE)=0,"",VLOOKUP(B27,Tabulka46[],4,FALSE)))</f>
        <v/>
      </c>
      <c r="F27" s="91" t="str">
        <f>IF(Tabulka6[[#This Row],[Položka č.]]&lt;&gt;"",(D27*E27),"")</f>
        <v/>
      </c>
      <c r="G27" s="56" t="str">
        <f>IF(ISERROR(VLOOKUP(B27,Tabulka46[],6,FALSE)),"",IF(VLOOKUP(B27,Tabulka46[],6,FALSE)=0,"",VLOOKUP(B27,Tabulka46[],6,FALSE)))</f>
        <v/>
      </c>
      <c r="H27" s="91" t="str">
        <f>IF(Tabulka6[[#This Row],[Položka č.]]&lt;&gt;"",(E27*G27),"")</f>
        <v/>
      </c>
      <c r="I27" s="91" t="str">
        <f>IF(Tabulka6[[#This Row],[Položka č.]]&lt;&gt;"",(F27*G27),"")</f>
        <v/>
      </c>
      <c r="J27" s="91" t="str">
        <f>IF(Tabulka6[[#This Row],[Položka č.]]&lt;&gt;"",(I27+F27),"")</f>
        <v/>
      </c>
    </row>
    <row r="28" spans="2:12" ht="15.5" x14ac:dyDescent="0.3">
      <c r="B28" s="57"/>
      <c r="C28" s="57" t="str">
        <f>IF(ISERROR(VLOOKUP(B28,Tabulka46[],2,FALSE)),"",IF(VLOOKUP(B28,Tabulka46[],2,FALSE)=0,"",VLOOKUP(B28,Tabulka46[],2,FALSE)))</f>
        <v/>
      </c>
      <c r="D28" s="57"/>
      <c r="E28" s="91" t="str">
        <f>IF(ISERROR(VLOOKUP(B28,Tabulka46[],4,FALSE)),"",IF(VLOOKUP(B28,Tabulka46[],4,FALSE)=0,"",VLOOKUP(B28,Tabulka46[],4,FALSE)))</f>
        <v/>
      </c>
      <c r="F28" s="91" t="str">
        <f>IF(Tabulka6[[#This Row],[Položka č.]]&lt;&gt;"",(D28*E28),"")</f>
        <v/>
      </c>
      <c r="G28" s="56" t="str">
        <f>IF(ISERROR(VLOOKUP(B28,Tabulka46[],6,FALSE)),"",IF(VLOOKUP(B28,Tabulka46[],6,FALSE)=0,"",VLOOKUP(B28,Tabulka46[],6,FALSE)))</f>
        <v/>
      </c>
      <c r="H28" s="91" t="str">
        <f>IF(Tabulka6[[#This Row],[Položka č.]]&lt;&gt;"",(E28*G28),"")</f>
        <v/>
      </c>
      <c r="I28" s="91" t="str">
        <f>IF(Tabulka6[[#This Row],[Položka č.]]&lt;&gt;"",(F28*G28),"")</f>
        <v/>
      </c>
      <c r="J28" s="91" t="str">
        <f>IF(Tabulka6[[#This Row],[Položka č.]]&lt;&gt;"",(I28+F28),"")</f>
        <v/>
      </c>
    </row>
    <row r="29" spans="2:12" ht="15.5" x14ac:dyDescent="0.3">
      <c r="B29" s="57" t="s">
        <v>51</v>
      </c>
      <c r="C29" s="57"/>
      <c r="D29" s="57"/>
      <c r="E29" s="92"/>
      <c r="F29" s="92"/>
      <c r="G29" s="58"/>
      <c r="H29" s="92"/>
      <c r="I29" s="92"/>
      <c r="J29" s="92" t="e">
        <f>SUBTOTAL(109,Tabulka6[Clkem s DPH])</f>
        <v>#VALUE!</v>
      </c>
    </row>
    <row r="30" spans="2:12" x14ac:dyDescent="0.3">
      <c r="G30" s="10"/>
      <c r="H30" s="98"/>
      <c r="I30" s="98"/>
      <c r="J30" s="98"/>
    </row>
    <row r="31" spans="2:12" x14ac:dyDescent="0.3">
      <c r="B31" s="11"/>
      <c r="C31" s="103" t="s">
        <v>86</v>
      </c>
      <c r="D31" s="103" t="s">
        <v>93</v>
      </c>
      <c r="E31" s="104" t="s">
        <v>10</v>
      </c>
      <c r="F31" s="105" t="s">
        <v>51</v>
      </c>
      <c r="G31" s="11"/>
      <c r="H31" s="112" t="s">
        <v>90</v>
      </c>
      <c r="I31" s="112"/>
      <c r="J31" s="99">
        <f>SUM(F15:F28)</f>
        <v>3089</v>
      </c>
      <c r="L31" s="70"/>
    </row>
    <row r="32" spans="2:12" x14ac:dyDescent="0.3">
      <c r="C32" s="108">
        <v>0</v>
      </c>
      <c r="D32" s="60">
        <f>SUMIF($G$15:$G$28,C32,$F$15:$F$28)</f>
        <v>0</v>
      </c>
      <c r="E32" s="60">
        <f>SUMIF(G14:G27,C32,I14:I27)</f>
        <v>0</v>
      </c>
      <c r="F32" s="93">
        <f>ROUND(SUM(D32+E32),0)</f>
        <v>0</v>
      </c>
      <c r="H32" s="113" t="s">
        <v>10</v>
      </c>
      <c r="I32" s="113"/>
      <c r="J32" s="100" t="e">
        <f>SUM(I15:I28)</f>
        <v>#VALUE!</v>
      </c>
    </row>
    <row r="33" spans="2:12" ht="14.5" x14ac:dyDescent="0.35">
      <c r="C33" s="59">
        <v>0.1</v>
      </c>
      <c r="D33" s="60">
        <f>SUMIF($G$15:$G$28,C33,$F$15:$F$28)</f>
        <v>35</v>
      </c>
      <c r="E33" s="60">
        <f>SUMIF(G15:G28,C33,I15:I28)</f>
        <v>3.5</v>
      </c>
      <c r="F33" s="93">
        <f>ROUND(SUM(D33+E33),0)</f>
        <v>39</v>
      </c>
      <c r="H33" s="114" t="s">
        <v>91</v>
      </c>
      <c r="I33" s="114"/>
      <c r="J33" s="100" t="e">
        <f>SUM(J15:J28)-L34</f>
        <v>#VALUE!</v>
      </c>
    </row>
    <row r="34" spans="2:12" x14ac:dyDescent="0.3">
      <c r="C34" s="108">
        <v>0.15</v>
      </c>
      <c r="D34" s="60">
        <f>SUMIF($G$15:$G$28,C34,$F$15:$F$28)</f>
        <v>3000</v>
      </c>
      <c r="E34" s="60">
        <f>SUMIF(G16:G29,C34,I16:I29)</f>
        <v>0</v>
      </c>
      <c r="F34" s="93">
        <f>ROUND(SUM(D34+E34),0)</f>
        <v>3000</v>
      </c>
      <c r="H34" s="106" t="s">
        <v>94</v>
      </c>
      <c r="I34" s="106"/>
      <c r="J34" s="101">
        <f>C12</f>
        <v>200</v>
      </c>
      <c r="L34" s="69" t="e">
        <f>IF(J31&lt;&gt;"",(ROUND(SUM(J15:J28),0)),"")</f>
        <v>#VALUE!</v>
      </c>
    </row>
    <row r="35" spans="2:12" ht="15.5" x14ac:dyDescent="0.3">
      <c r="B35" s="12"/>
      <c r="C35" s="61">
        <v>0.21</v>
      </c>
      <c r="D35" s="62">
        <f>SUMIF($G$15:$G$28,C35,$F$15:$F$28)</f>
        <v>50</v>
      </c>
      <c r="E35" s="62">
        <f>SUMIF(G15:G28,C35,I15:I28)</f>
        <v>10.5</v>
      </c>
      <c r="F35" s="94">
        <f>ROUND(SUM(D35+E35),0)</f>
        <v>61</v>
      </c>
      <c r="H35" s="115" t="s">
        <v>92</v>
      </c>
      <c r="I35" s="115"/>
      <c r="J35" s="102" t="e">
        <f>IF(J31&lt;&gt;"",(L34-J34),"")</f>
        <v>#VALUE!</v>
      </c>
      <c r="K35" s="69"/>
    </row>
    <row r="37" spans="2:12" ht="12.9" customHeight="1" x14ac:dyDescent="0.3">
      <c r="B37" s="107" t="s">
        <v>128</v>
      </c>
      <c r="C37" s="107"/>
      <c r="D37" s="107"/>
      <c r="E37" s="107"/>
      <c r="F37" s="107"/>
      <c r="G37" s="107"/>
      <c r="H37" s="107"/>
      <c r="I37" s="107"/>
      <c r="J37" s="107"/>
    </row>
  </sheetData>
  <sheetProtection formatCells="0" formatColumns="0" formatRows="0" selectLockedCells="1" sort="0"/>
  <mergeCells count="9">
    <mergeCell ref="M4:N4"/>
    <mergeCell ref="C12:D12"/>
    <mergeCell ref="F12:I12"/>
    <mergeCell ref="H31:I31"/>
    <mergeCell ref="H32:I32"/>
    <mergeCell ref="H33:I33"/>
    <mergeCell ref="H35:I35"/>
    <mergeCell ref="C10:D10"/>
    <mergeCell ref="C11:D11"/>
  </mergeCells>
  <phoneticPr fontId="1" type="noConversion"/>
  <dataValidations count="1">
    <dataValidation allowBlank="1" showInputMessage="1" showErrorMessage="1" errorTitle="Neplatná data" error="Vyberte číslo faktury v tomhle seznamu. Pokud se požadované číslo faktury nezobrazí, zkontrolujte list s názvem Faktury – hlavní." sqref="P15"/>
  </dataValidations>
  <printOptions horizontalCentered="1"/>
  <pageMargins left="0.7" right="0.7" top="1" bottom="1" header="0.3" footer="0.3"/>
  <pageSetup paperSize="9" scale="77" orientation="portrait" horizontalDpi="300" verticalDpi="300" r:id="rId1"/>
  <headerFooter alignWithMargins="0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>
    <tabColor theme="5" tint="0.39997558519241921"/>
  </sheetPr>
  <dimension ref="A1:L21"/>
  <sheetViews>
    <sheetView workbookViewId="0">
      <selection activeCell="L11" sqref="L11"/>
    </sheetView>
  </sheetViews>
  <sheetFormatPr defaultColWidth="9.19921875" defaultRowHeight="15.5" x14ac:dyDescent="0.3"/>
  <cols>
    <col min="1" max="1" width="13.59765625" style="49" customWidth="1"/>
    <col min="2" max="2" width="18.3984375" style="49" customWidth="1"/>
    <col min="3" max="3" width="7.19921875" style="49" bestFit="1" customWidth="1"/>
    <col min="4" max="4" width="10.3984375" style="49" bestFit="1" customWidth="1"/>
    <col min="5" max="5" width="10.3984375" style="49" customWidth="1"/>
    <col min="6" max="6" width="13.796875" style="50" bestFit="1" customWidth="1"/>
    <col min="7" max="7" width="13.59765625" style="49" bestFit="1" customWidth="1"/>
    <col min="8" max="8" width="13.59765625" style="49" customWidth="1"/>
    <col min="9" max="9" width="17.3984375" style="49" customWidth="1"/>
    <col min="10" max="16384" width="9.19921875" style="49"/>
  </cols>
  <sheetData>
    <row r="1" spans="1:12" x14ac:dyDescent="0.3">
      <c r="A1" s="32" t="s">
        <v>48</v>
      </c>
      <c r="B1" s="33" t="s">
        <v>6</v>
      </c>
      <c r="C1" s="34" t="s">
        <v>83</v>
      </c>
      <c r="D1" s="34" t="s">
        <v>23</v>
      </c>
      <c r="E1" s="34" t="s">
        <v>51</v>
      </c>
      <c r="F1" s="52" t="s">
        <v>86</v>
      </c>
      <c r="G1" s="48" t="s">
        <v>87</v>
      </c>
      <c r="H1" s="48" t="s">
        <v>10</v>
      </c>
      <c r="I1" s="34" t="s">
        <v>84</v>
      </c>
    </row>
    <row r="2" spans="1:12" x14ac:dyDescent="0.3">
      <c r="A2" s="35">
        <v>1</v>
      </c>
      <c r="B2" s="36" t="s">
        <v>104</v>
      </c>
      <c r="C2" s="37">
        <v>1</v>
      </c>
      <c r="D2" s="38">
        <v>30</v>
      </c>
      <c r="E2" s="38">
        <f t="shared" ref="E2:E21" si="0">C2*D2</f>
        <v>30</v>
      </c>
      <c r="F2" s="51">
        <v>0.15</v>
      </c>
      <c r="G2" s="38">
        <f t="shared" ref="G2:G21" si="1">(F2*D2)</f>
        <v>4.5</v>
      </c>
      <c r="H2" s="38">
        <f t="shared" ref="H2:H21" si="2">(F2*E2)</f>
        <v>4.5</v>
      </c>
      <c r="I2" s="39">
        <f t="shared" ref="I2:I21" si="3">(E2+H2)</f>
        <v>34.5</v>
      </c>
      <c r="L2" s="50">
        <v>0</v>
      </c>
    </row>
    <row r="3" spans="1:12" x14ac:dyDescent="0.3">
      <c r="A3" s="35">
        <v>2</v>
      </c>
      <c r="B3" s="36" t="s">
        <v>85</v>
      </c>
      <c r="C3" s="37">
        <v>1</v>
      </c>
      <c r="D3" s="40">
        <v>2</v>
      </c>
      <c r="E3" s="41">
        <f t="shared" si="0"/>
        <v>2</v>
      </c>
      <c r="F3" s="51">
        <v>0</v>
      </c>
      <c r="G3" s="41">
        <f t="shared" si="1"/>
        <v>0</v>
      </c>
      <c r="H3" s="41">
        <f t="shared" si="2"/>
        <v>0</v>
      </c>
      <c r="I3" s="42">
        <f>(E3+H3)</f>
        <v>2</v>
      </c>
      <c r="L3" s="50">
        <v>0.1</v>
      </c>
    </row>
    <row r="4" spans="1:12" x14ac:dyDescent="0.3">
      <c r="A4" s="35">
        <v>3</v>
      </c>
      <c r="B4" s="36" t="s">
        <v>129</v>
      </c>
      <c r="C4" s="37">
        <v>1</v>
      </c>
      <c r="D4" s="40">
        <v>50</v>
      </c>
      <c r="E4" s="41">
        <f t="shared" si="0"/>
        <v>50</v>
      </c>
      <c r="F4" s="51">
        <v>0.21</v>
      </c>
      <c r="G4" s="41">
        <f t="shared" si="1"/>
        <v>10.5</v>
      </c>
      <c r="H4" s="41">
        <f t="shared" si="2"/>
        <v>10.5</v>
      </c>
      <c r="I4" s="42">
        <f t="shared" si="3"/>
        <v>60.5</v>
      </c>
      <c r="L4" s="50">
        <v>0.15</v>
      </c>
    </row>
    <row r="5" spans="1:12" x14ac:dyDescent="0.3">
      <c r="A5" s="35">
        <v>4</v>
      </c>
      <c r="B5" s="36" t="s">
        <v>130</v>
      </c>
      <c r="C5" s="37">
        <v>1</v>
      </c>
      <c r="D5" s="40">
        <v>10</v>
      </c>
      <c r="E5" s="41">
        <f t="shared" si="0"/>
        <v>10</v>
      </c>
      <c r="F5" s="51">
        <v>0.1</v>
      </c>
      <c r="G5" s="41">
        <f t="shared" si="1"/>
        <v>1</v>
      </c>
      <c r="H5" s="41">
        <f t="shared" si="2"/>
        <v>1</v>
      </c>
      <c r="I5" s="42">
        <f t="shared" si="3"/>
        <v>11</v>
      </c>
      <c r="L5" s="50">
        <v>0.21</v>
      </c>
    </row>
    <row r="6" spans="1:12" x14ac:dyDescent="0.3">
      <c r="A6" s="35">
        <v>5</v>
      </c>
      <c r="B6" s="36" t="s">
        <v>131</v>
      </c>
      <c r="C6" s="37">
        <v>1</v>
      </c>
      <c r="D6" s="40">
        <v>25</v>
      </c>
      <c r="E6" s="41">
        <f t="shared" si="0"/>
        <v>25</v>
      </c>
      <c r="F6" s="51">
        <v>0.1</v>
      </c>
      <c r="G6" s="41">
        <f t="shared" si="1"/>
        <v>2.5</v>
      </c>
      <c r="H6" s="41">
        <f t="shared" si="2"/>
        <v>2.5</v>
      </c>
      <c r="I6" s="42">
        <f t="shared" si="3"/>
        <v>27.5</v>
      </c>
    </row>
    <row r="7" spans="1:12" x14ac:dyDescent="0.3">
      <c r="A7" s="35">
        <v>6</v>
      </c>
      <c r="B7" s="36"/>
      <c r="C7" s="37"/>
      <c r="D7" s="40"/>
      <c r="E7" s="41">
        <f t="shared" si="0"/>
        <v>0</v>
      </c>
      <c r="F7" s="51"/>
      <c r="G7" s="41">
        <f t="shared" si="1"/>
        <v>0</v>
      </c>
      <c r="H7" s="41">
        <f t="shared" si="2"/>
        <v>0</v>
      </c>
      <c r="I7" s="42">
        <f t="shared" si="3"/>
        <v>0</v>
      </c>
    </row>
    <row r="8" spans="1:12" x14ac:dyDescent="0.3">
      <c r="A8" s="35">
        <v>7</v>
      </c>
      <c r="B8" s="36"/>
      <c r="C8" s="37"/>
      <c r="D8" s="40"/>
      <c r="E8" s="41">
        <f t="shared" si="0"/>
        <v>0</v>
      </c>
      <c r="F8" s="51"/>
      <c r="G8" s="41">
        <f t="shared" si="1"/>
        <v>0</v>
      </c>
      <c r="H8" s="41">
        <f t="shared" si="2"/>
        <v>0</v>
      </c>
      <c r="I8" s="42">
        <f t="shared" si="3"/>
        <v>0</v>
      </c>
    </row>
    <row r="9" spans="1:12" x14ac:dyDescent="0.3">
      <c r="A9" s="35">
        <v>8</v>
      </c>
      <c r="B9" s="36"/>
      <c r="C9" s="37"/>
      <c r="D9" s="40"/>
      <c r="E9" s="41">
        <f t="shared" si="0"/>
        <v>0</v>
      </c>
      <c r="F9" s="51"/>
      <c r="G9" s="41">
        <f t="shared" si="1"/>
        <v>0</v>
      </c>
      <c r="H9" s="41">
        <f t="shared" si="2"/>
        <v>0</v>
      </c>
      <c r="I9" s="42">
        <f t="shared" si="3"/>
        <v>0</v>
      </c>
    </row>
    <row r="10" spans="1:12" x14ac:dyDescent="0.3">
      <c r="A10" s="35">
        <v>9</v>
      </c>
      <c r="B10" s="36"/>
      <c r="C10" s="37"/>
      <c r="D10" s="40"/>
      <c r="E10" s="41">
        <f t="shared" si="0"/>
        <v>0</v>
      </c>
      <c r="F10" s="51"/>
      <c r="G10" s="41">
        <f t="shared" si="1"/>
        <v>0</v>
      </c>
      <c r="H10" s="41">
        <f t="shared" si="2"/>
        <v>0</v>
      </c>
      <c r="I10" s="42">
        <f t="shared" si="3"/>
        <v>0</v>
      </c>
      <c r="L10" s="49" t="s">
        <v>89</v>
      </c>
    </row>
    <row r="11" spans="1:12" x14ac:dyDescent="0.3">
      <c r="A11" s="35">
        <v>10</v>
      </c>
      <c r="B11" s="36"/>
      <c r="C11" s="37"/>
      <c r="D11" s="40"/>
      <c r="E11" s="41">
        <f t="shared" si="0"/>
        <v>0</v>
      </c>
      <c r="F11" s="51"/>
      <c r="G11" s="41">
        <f t="shared" si="1"/>
        <v>0</v>
      </c>
      <c r="H11" s="41">
        <f t="shared" si="2"/>
        <v>0</v>
      </c>
      <c r="I11" s="42">
        <f t="shared" si="3"/>
        <v>0</v>
      </c>
    </row>
    <row r="12" spans="1:12" x14ac:dyDescent="0.3">
      <c r="A12" s="35">
        <v>11</v>
      </c>
      <c r="B12" s="36"/>
      <c r="C12" s="37"/>
      <c r="D12" s="40"/>
      <c r="E12" s="41">
        <f t="shared" si="0"/>
        <v>0</v>
      </c>
      <c r="F12" s="51"/>
      <c r="G12" s="41">
        <f t="shared" si="1"/>
        <v>0</v>
      </c>
      <c r="H12" s="41">
        <f t="shared" si="2"/>
        <v>0</v>
      </c>
      <c r="I12" s="42">
        <f t="shared" si="3"/>
        <v>0</v>
      </c>
    </row>
    <row r="13" spans="1:12" x14ac:dyDescent="0.3">
      <c r="A13" s="35">
        <v>12</v>
      </c>
      <c r="B13" s="36"/>
      <c r="C13" s="37"/>
      <c r="D13" s="40"/>
      <c r="E13" s="41">
        <f t="shared" si="0"/>
        <v>0</v>
      </c>
      <c r="F13" s="51"/>
      <c r="G13" s="41">
        <f t="shared" si="1"/>
        <v>0</v>
      </c>
      <c r="H13" s="41">
        <f t="shared" si="2"/>
        <v>0</v>
      </c>
      <c r="I13" s="42">
        <f t="shared" si="3"/>
        <v>0</v>
      </c>
    </row>
    <row r="14" spans="1:12" x14ac:dyDescent="0.3">
      <c r="A14" s="35">
        <v>13</v>
      </c>
      <c r="B14" s="36"/>
      <c r="C14" s="37"/>
      <c r="D14" s="40"/>
      <c r="E14" s="41">
        <f t="shared" si="0"/>
        <v>0</v>
      </c>
      <c r="F14" s="51"/>
      <c r="G14" s="41">
        <f t="shared" si="1"/>
        <v>0</v>
      </c>
      <c r="H14" s="41">
        <f t="shared" si="2"/>
        <v>0</v>
      </c>
      <c r="I14" s="42">
        <f t="shared" si="3"/>
        <v>0</v>
      </c>
    </row>
    <row r="15" spans="1:12" x14ac:dyDescent="0.3">
      <c r="A15" s="35">
        <v>14</v>
      </c>
      <c r="B15" s="36"/>
      <c r="C15" s="37"/>
      <c r="D15" s="40"/>
      <c r="E15" s="41">
        <f t="shared" si="0"/>
        <v>0</v>
      </c>
      <c r="F15" s="51"/>
      <c r="G15" s="41">
        <f t="shared" si="1"/>
        <v>0</v>
      </c>
      <c r="H15" s="41">
        <f t="shared" si="2"/>
        <v>0</v>
      </c>
      <c r="I15" s="42">
        <f t="shared" si="3"/>
        <v>0</v>
      </c>
    </row>
    <row r="16" spans="1:12" x14ac:dyDescent="0.3">
      <c r="A16" s="35">
        <v>15</v>
      </c>
      <c r="B16" s="36"/>
      <c r="C16" s="37"/>
      <c r="D16" s="40"/>
      <c r="E16" s="41">
        <f t="shared" si="0"/>
        <v>0</v>
      </c>
      <c r="F16" s="51"/>
      <c r="G16" s="41">
        <f t="shared" si="1"/>
        <v>0</v>
      </c>
      <c r="H16" s="41">
        <f t="shared" si="2"/>
        <v>0</v>
      </c>
      <c r="I16" s="42">
        <f t="shared" si="3"/>
        <v>0</v>
      </c>
    </row>
    <row r="17" spans="1:9" x14ac:dyDescent="0.3">
      <c r="A17" s="35">
        <v>16</v>
      </c>
      <c r="B17" s="36"/>
      <c r="C17" s="37"/>
      <c r="D17" s="40"/>
      <c r="E17" s="41">
        <f t="shared" si="0"/>
        <v>0</v>
      </c>
      <c r="F17" s="51"/>
      <c r="G17" s="41">
        <f t="shared" si="1"/>
        <v>0</v>
      </c>
      <c r="H17" s="41">
        <f t="shared" si="2"/>
        <v>0</v>
      </c>
      <c r="I17" s="42">
        <f t="shared" si="3"/>
        <v>0</v>
      </c>
    </row>
    <row r="18" spans="1:9" x14ac:dyDescent="0.3">
      <c r="A18" s="35">
        <v>17</v>
      </c>
      <c r="B18" s="36"/>
      <c r="C18" s="37"/>
      <c r="D18" s="40"/>
      <c r="E18" s="41">
        <f t="shared" si="0"/>
        <v>0</v>
      </c>
      <c r="F18" s="51"/>
      <c r="G18" s="41">
        <f t="shared" si="1"/>
        <v>0</v>
      </c>
      <c r="H18" s="41">
        <f t="shared" si="2"/>
        <v>0</v>
      </c>
      <c r="I18" s="42">
        <f t="shared" si="3"/>
        <v>0</v>
      </c>
    </row>
    <row r="19" spans="1:9" x14ac:dyDescent="0.3">
      <c r="A19" s="35">
        <v>18</v>
      </c>
      <c r="B19" s="36"/>
      <c r="C19" s="37"/>
      <c r="D19" s="40"/>
      <c r="E19" s="41">
        <f t="shared" si="0"/>
        <v>0</v>
      </c>
      <c r="F19" s="51"/>
      <c r="G19" s="41">
        <f t="shared" si="1"/>
        <v>0</v>
      </c>
      <c r="H19" s="41">
        <f t="shared" si="2"/>
        <v>0</v>
      </c>
      <c r="I19" s="42">
        <f t="shared" si="3"/>
        <v>0</v>
      </c>
    </row>
    <row r="20" spans="1:9" x14ac:dyDescent="0.3">
      <c r="A20" s="35">
        <v>19</v>
      </c>
      <c r="B20" s="36"/>
      <c r="C20" s="37"/>
      <c r="D20" s="40"/>
      <c r="E20" s="41">
        <f t="shared" si="0"/>
        <v>0</v>
      </c>
      <c r="F20" s="51"/>
      <c r="G20" s="41">
        <f t="shared" si="1"/>
        <v>0</v>
      </c>
      <c r="H20" s="41">
        <f t="shared" si="2"/>
        <v>0</v>
      </c>
      <c r="I20" s="42">
        <f t="shared" si="3"/>
        <v>0</v>
      </c>
    </row>
    <row r="21" spans="1:9" x14ac:dyDescent="0.3">
      <c r="A21" s="35">
        <v>20</v>
      </c>
      <c r="B21" s="43"/>
      <c r="C21" s="44"/>
      <c r="D21" s="45"/>
      <c r="E21" s="46">
        <f t="shared" si="0"/>
        <v>0</v>
      </c>
      <c r="F21" s="51"/>
      <c r="G21" s="46">
        <f t="shared" si="1"/>
        <v>0</v>
      </c>
      <c r="H21" s="46">
        <f t="shared" si="2"/>
        <v>0</v>
      </c>
      <c r="I21" s="47">
        <f t="shared" si="3"/>
        <v>0</v>
      </c>
    </row>
  </sheetData>
  <conditionalFormatting sqref="I2:I21">
    <cfRule type="expression" dxfId="88" priority="6">
      <formula>MOD(ROW(),2)=0</formula>
    </cfRule>
    <cfRule type="expression" dxfId="87" priority="7">
      <formula>MOD(ROW(),2)=1</formula>
    </cfRule>
  </conditionalFormatting>
  <conditionalFormatting sqref="A2:A21 C2:H21">
    <cfRule type="expression" dxfId="86" priority="5">
      <formula>MOD(ROW(),2)=0</formula>
    </cfRule>
  </conditionalFormatting>
  <conditionalFormatting sqref="B3:B21">
    <cfRule type="expression" dxfId="85" priority="4">
      <formula>MOD(ROW(),2)=0</formula>
    </cfRule>
  </conditionalFormatting>
  <conditionalFormatting sqref="B2">
    <cfRule type="expression" dxfId="84" priority="1">
      <formula>MOD(ROW(),2)=0</formula>
    </cfRule>
  </conditionalFormatting>
  <dataValidations count="1">
    <dataValidation type="list" allowBlank="1" showInputMessage="1" showErrorMessage="1" sqref="F2:F21">
      <formula1>$L$1:$L$5</formula1>
    </dataValidation>
  </dataValidations>
  <pageMargins left="0.7" right="0.7" top="0.78740157499999996" bottom="0.78740157499999996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4"/>
    <pageSetUpPr autoPageBreaks="0" fitToPage="1"/>
  </sheetPr>
  <dimension ref="B1:N10"/>
  <sheetViews>
    <sheetView showGridLines="0" zoomScaleNormal="100" workbookViewId="0">
      <selection activeCell="C11" sqref="C11"/>
    </sheetView>
  </sheetViews>
  <sheetFormatPr defaultColWidth="9.19921875" defaultRowHeight="18.75" customHeight="1" x14ac:dyDescent="0.3"/>
  <cols>
    <col min="1" max="1" width="2.19921875" style="1" customWidth="1"/>
    <col min="2" max="2" width="17.69921875" style="1" customWidth="1"/>
    <col min="3" max="3" width="19" style="1" bestFit="1" customWidth="1"/>
    <col min="4" max="4" width="17" style="1" bestFit="1" customWidth="1"/>
    <col min="5" max="5" width="17" style="2" customWidth="1"/>
    <col min="6" max="6" width="13.19921875" style="1" bestFit="1" customWidth="1"/>
    <col min="8" max="8" width="9.59765625" style="1" bestFit="1" customWidth="1"/>
    <col min="9" max="9" width="7.59765625" style="74" bestFit="1" customWidth="1"/>
    <col min="10" max="10" width="7.69921875" style="1" bestFit="1" customWidth="1"/>
    <col min="11" max="11" width="12.19921875" style="1" bestFit="1" customWidth="1"/>
    <col min="12" max="12" width="18.69921875" style="1" bestFit="1" customWidth="1"/>
    <col min="13" max="13" width="15.19921875" style="3" customWidth="1"/>
    <col min="15" max="16384" width="9.19921875" style="1"/>
  </cols>
  <sheetData>
    <row r="1" spans="2:13" ht="31.5" customHeight="1" x14ac:dyDescent="0.3"/>
    <row r="2" spans="2:13" ht="13" x14ac:dyDescent="0.3"/>
    <row r="3" spans="2:13" ht="14.5" x14ac:dyDescent="0.3">
      <c r="B3" s="75" t="s">
        <v>105</v>
      </c>
      <c r="C3" s="75" t="s">
        <v>1</v>
      </c>
      <c r="D3" s="75" t="s">
        <v>119</v>
      </c>
      <c r="E3" s="75" t="s">
        <v>118</v>
      </c>
      <c r="F3" s="75" t="s">
        <v>2</v>
      </c>
      <c r="G3" s="76" t="s">
        <v>106</v>
      </c>
      <c r="H3" s="75" t="s">
        <v>3</v>
      </c>
      <c r="I3" s="77" t="s">
        <v>80</v>
      </c>
      <c r="J3" s="75" t="s">
        <v>4</v>
      </c>
      <c r="K3" s="78" t="s">
        <v>0</v>
      </c>
      <c r="L3" s="78" t="s">
        <v>26</v>
      </c>
      <c r="M3" s="78" t="s">
        <v>8</v>
      </c>
    </row>
    <row r="4" spans="2:13" ht="13" x14ac:dyDescent="0.3">
      <c r="B4" s="1">
        <v>123</v>
      </c>
      <c r="C4" s="1" t="s">
        <v>121</v>
      </c>
      <c r="D4" s="1" t="s">
        <v>122</v>
      </c>
      <c r="E4" s="2" t="s">
        <v>123</v>
      </c>
      <c r="F4" s="1" t="s">
        <v>124</v>
      </c>
      <c r="G4">
        <v>500</v>
      </c>
      <c r="H4" s="1" t="s">
        <v>125</v>
      </c>
      <c r="I4" s="74" t="s">
        <v>126</v>
      </c>
      <c r="J4" s="1" t="s">
        <v>107</v>
      </c>
      <c r="K4" s="1">
        <v>123456789</v>
      </c>
    </row>
    <row r="5" spans="2:13" ht="13" x14ac:dyDescent="0.3">
      <c r="B5" s="1">
        <v>456</v>
      </c>
      <c r="C5" s="1" t="s">
        <v>108</v>
      </c>
      <c r="D5" s="1" t="s">
        <v>109</v>
      </c>
      <c r="F5" s="1" t="s">
        <v>110</v>
      </c>
      <c r="G5">
        <v>10</v>
      </c>
      <c r="H5" s="1" t="s">
        <v>111</v>
      </c>
      <c r="I5" s="74">
        <v>52141</v>
      </c>
      <c r="J5" s="1" t="s">
        <v>112</v>
      </c>
      <c r="K5" s="1">
        <v>124454</v>
      </c>
    </row>
    <row r="6" spans="2:13" ht="13" x14ac:dyDescent="0.3"/>
    <row r="7" spans="2:13" ht="13" x14ac:dyDescent="0.3"/>
    <row r="8" spans="2:13" ht="13" x14ac:dyDescent="0.3"/>
    <row r="9" spans="2:13" ht="13" x14ac:dyDescent="0.3"/>
    <row r="10" spans="2:13" ht="13" x14ac:dyDescent="0.3"/>
  </sheetData>
  <sheetProtection formatCells="0" formatColumns="0" formatRows="0" insertColumns="0" insertRows="0" insertHyperlinks="0" deleteColumns="0" deleteRows="0" selectLockedCells="1" sort="0" autoFilter="0" pivotTables="0"/>
  <printOptions horizontalCentered="1"/>
  <pageMargins left="0.25" right="0.25" top="0.75" bottom="0.75" header="0.3" footer="0.3"/>
  <pageSetup paperSize="9" fitToHeight="0" orientation="landscape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4" tint="0.39997558519241921"/>
    <pageSetUpPr autoPageBreaks="0" fitToPage="1"/>
  </sheetPr>
  <dimension ref="B1:K6"/>
  <sheetViews>
    <sheetView showGridLines="0" zoomScaleNormal="100" workbookViewId="0">
      <selection activeCell="E5" sqref="E5"/>
    </sheetView>
  </sheetViews>
  <sheetFormatPr defaultColWidth="9.19921875" defaultRowHeight="18.75" customHeight="1" x14ac:dyDescent="0.3"/>
  <cols>
    <col min="1" max="1" width="2.19921875" style="1" customWidth="1"/>
    <col min="2" max="2" width="15" style="1" customWidth="1"/>
    <col min="3" max="3" width="20.796875" style="1" customWidth="1"/>
    <col min="4" max="4" width="15.19921875" style="1" customWidth="1"/>
    <col min="5" max="5" width="25.19921875" style="1" customWidth="1"/>
    <col min="6" max="6" width="11.59765625" style="4" customWidth="1"/>
    <col min="7" max="7" width="11.3984375" style="4" customWidth="1"/>
    <col min="8" max="8" width="13.69921875" style="4" customWidth="1"/>
    <col min="9" max="9" width="16.59765625" style="4" customWidth="1"/>
    <col min="10" max="10" width="15.19921875" style="4" customWidth="1"/>
    <col min="11" max="11" width="30" style="1" customWidth="1"/>
    <col min="12" max="12" width="2.19921875" style="1" customWidth="1"/>
    <col min="13" max="16384" width="9.19921875" style="1"/>
  </cols>
  <sheetData>
    <row r="1" spans="2:11" ht="31.5" customHeight="1" x14ac:dyDescent="0.3"/>
    <row r="2" spans="2:11" ht="28.5" customHeight="1" x14ac:dyDescent="0.3">
      <c r="B2" s="5" t="s">
        <v>46</v>
      </c>
    </row>
    <row r="3" spans="2:11" ht="21.75" customHeight="1" x14ac:dyDescent="0.3">
      <c r="B3" s="15" t="s">
        <v>49</v>
      </c>
      <c r="C3" s="15" t="s">
        <v>53</v>
      </c>
      <c r="D3" s="15" t="s">
        <v>21</v>
      </c>
      <c r="E3" s="15" t="s">
        <v>5</v>
      </c>
      <c r="F3" s="16" t="s">
        <v>9</v>
      </c>
      <c r="G3" s="16" t="s">
        <v>11</v>
      </c>
      <c r="H3" s="16" t="s">
        <v>67</v>
      </c>
      <c r="I3" s="16" t="s">
        <v>52</v>
      </c>
      <c r="J3" s="16" t="s">
        <v>50</v>
      </c>
      <c r="K3" s="15" t="s">
        <v>7</v>
      </c>
    </row>
    <row r="4" spans="2:11" ht="18.75" customHeight="1" x14ac:dyDescent="0.3">
      <c r="B4" s="18" t="s">
        <v>12</v>
      </c>
      <c r="C4" s="18" t="s">
        <v>81</v>
      </c>
      <c r="D4" s="19">
        <v>42569</v>
      </c>
      <c r="E4" s="18" t="s">
        <v>13</v>
      </c>
      <c r="F4" s="13">
        <v>0.2</v>
      </c>
      <c r="G4" s="24">
        <v>0</v>
      </c>
      <c r="H4" s="24">
        <v>100</v>
      </c>
      <c r="I4" s="24">
        <f>SUMIF(FakturačníÚdaje[Faktura č.],"="&amp;FakturyHlavní[[#This Row],[Faktura č.]],FakturačníÚdaje[Celkem])</f>
        <v>5200</v>
      </c>
      <c r="J4" s="24">
        <f>(FakturyHlavní[[#This Row],[Detail celkem]]*(1+FakturyHlavní[[#This Row],[Sazba daně]]))+FakturyHlavní[[#This Row],[Jiné]]-FakturyHlavní[[#This Row],[Záloha]]</f>
        <v>6140</v>
      </c>
      <c r="K4" s="6"/>
    </row>
    <row r="5" spans="2:11" ht="18.75" customHeight="1" x14ac:dyDescent="0.3">
      <c r="B5" s="18" t="s">
        <v>54</v>
      </c>
      <c r="C5" s="18" t="s">
        <v>82</v>
      </c>
      <c r="D5" s="19">
        <v>42571</v>
      </c>
      <c r="E5" s="18" t="s">
        <v>14</v>
      </c>
      <c r="F5" s="13">
        <v>8.7499999999999994E-2</v>
      </c>
      <c r="G5" s="24"/>
      <c r="H5" s="24"/>
      <c r="I5" s="24">
        <f>SUMIF(FakturačníÚdaje[Faktura č.],"="&amp;FakturyHlavní[[#This Row],[Faktura č.]],FakturačníÚdaje[Celkem])</f>
        <v>2014</v>
      </c>
      <c r="J5" s="24">
        <f>(FakturyHlavní[[#This Row],[Detail celkem]]*(1+FakturyHlavní[[#This Row],[Sazba daně]]))+FakturyHlavní[[#This Row],[Jiné]]-FakturyHlavní[[#This Row],[Záloha]]</f>
        <v>2190.2249999999999</v>
      </c>
      <c r="K5" s="6"/>
    </row>
    <row r="6" spans="2:11" ht="18.75" customHeight="1" x14ac:dyDescent="0.3">
      <c r="B6" s="25" t="s">
        <v>51</v>
      </c>
      <c r="C6" s="25" t="str">
        <f>"Celkem faktur: "&amp;SUBTOTAL(103,FakturyHlavní[Faktura č.])</f>
        <v>Celkem faktur: 2</v>
      </c>
      <c r="D6" s="27"/>
      <c r="E6" s="28"/>
      <c r="F6" s="26"/>
      <c r="G6" s="30">
        <f>SUBTOTAL(109,FakturyHlavní[Jiné])</f>
        <v>0</v>
      </c>
      <c r="H6" s="30">
        <f>SUBTOTAL(109,FakturyHlavní[Záloha])</f>
        <v>100</v>
      </c>
      <c r="I6" s="30">
        <f>SUBTOTAL(109,FakturyHlavní[Detail celkem])</f>
        <v>7214</v>
      </c>
      <c r="J6" s="30">
        <f>SUBTOTAL(109,FakturyHlavní[Faktura celkem])</f>
        <v>8330.2250000000004</v>
      </c>
      <c r="K6" s="29"/>
    </row>
  </sheetData>
  <sheetProtection formatCells="0" formatColumns="0" formatRows="0" insertRows="0" insertHyperlinks="0" deleteRows="0" selectLockedCells="1" sort="0" autoFilter="0" pivotTables="0"/>
  <conditionalFormatting sqref="B4:B5">
    <cfRule type="duplicateValues" dxfId="44" priority="13"/>
  </conditionalFormatting>
  <dataValidations count="1">
    <dataValidation type="list" allowBlank="1" showInputMessage="1" showErrorMessage="1" sqref="C4:C5">
      <formula1>VyhledáníZákazníka</formula1>
    </dataValidation>
  </dataValidations>
  <printOptions horizontalCentered="1"/>
  <pageMargins left="0.25" right="0.25" top="0.75" bottom="0.75" header="0.3" footer="0.3"/>
  <pageSetup paperSize="9" fitToHeight="0" orientation="landscape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4" tint="0.59999389629810485"/>
    <pageSetUpPr autoPageBreaks="0" fitToPage="1"/>
  </sheetPr>
  <dimension ref="B1:H40"/>
  <sheetViews>
    <sheetView showGridLines="0" zoomScaleNormal="100" workbookViewId="0">
      <selection activeCell="D5" sqref="D5"/>
    </sheetView>
  </sheetViews>
  <sheetFormatPr defaultColWidth="9.19921875" defaultRowHeight="18.75" customHeight="1" x14ac:dyDescent="0.3"/>
  <cols>
    <col min="1" max="1" width="2.19921875" style="1" customWidth="1"/>
    <col min="2" max="2" width="24.796875" style="1" customWidth="1"/>
    <col min="3" max="3" width="15.796875" style="1" customWidth="1"/>
    <col min="4" max="4" width="15.3984375" style="1" customWidth="1"/>
    <col min="5" max="5" width="16.19921875" style="1" customWidth="1"/>
    <col min="6" max="6" width="16.19921875" style="1" bestFit="1" customWidth="1"/>
    <col min="7" max="7" width="15.796875" style="1" customWidth="1"/>
    <col min="8" max="8" width="13" style="1" customWidth="1"/>
    <col min="9" max="9" width="2.19921875" style="1" customWidth="1"/>
    <col min="10" max="16384" width="9.19921875" style="1"/>
  </cols>
  <sheetData>
    <row r="1" spans="2:8" ht="31.5" customHeight="1" x14ac:dyDescent="0.3"/>
    <row r="2" spans="2:8" ht="28.5" customHeight="1" x14ac:dyDescent="0.3">
      <c r="B2" s="5" t="s">
        <v>47</v>
      </c>
    </row>
    <row r="3" spans="2:8" ht="21.75" customHeight="1" x14ac:dyDescent="0.3">
      <c r="B3" s="15" t="s">
        <v>6</v>
      </c>
      <c r="C3" s="15" t="s">
        <v>49</v>
      </c>
      <c r="D3" s="15" t="s">
        <v>48</v>
      </c>
      <c r="E3" s="15" t="s">
        <v>22</v>
      </c>
      <c r="F3" s="15" t="s">
        <v>25</v>
      </c>
      <c r="G3" s="15" t="s">
        <v>24</v>
      </c>
      <c r="H3" s="15" t="s">
        <v>51</v>
      </c>
    </row>
    <row r="4" spans="2:8" ht="18.75" customHeight="1" x14ac:dyDescent="0.3">
      <c r="B4" s="8" t="s">
        <v>15</v>
      </c>
      <c r="C4" s="8" t="s">
        <v>54</v>
      </c>
      <c r="D4" s="8">
        <v>1</v>
      </c>
      <c r="E4" s="7">
        <v>1</v>
      </c>
      <c r="F4" s="24">
        <v>1</v>
      </c>
      <c r="G4" s="24">
        <v>1</v>
      </c>
      <c r="H4" s="24">
        <f>(FakturačníÚdaje[[#This Row],[Množství]]*FakturačníÚdaje[[#This Row],[Jednotková cena]])-FakturačníÚdaje[[#This Row],[Sleva]]</f>
        <v>0</v>
      </c>
    </row>
    <row r="5" spans="2:8" ht="18.75" customHeight="1" x14ac:dyDescent="0.3">
      <c r="B5" s="8" t="s">
        <v>16</v>
      </c>
      <c r="C5" s="8" t="s">
        <v>12</v>
      </c>
      <c r="D5" s="8">
        <v>2</v>
      </c>
      <c r="E5" s="7">
        <v>2</v>
      </c>
      <c r="F5" s="24">
        <v>2</v>
      </c>
      <c r="G5" s="24">
        <v>2</v>
      </c>
      <c r="H5" s="24">
        <f>(FakturačníÚdaje[[#This Row],[Množství]]*FakturačníÚdaje[[#This Row],[Jednotková cena]])-FakturačníÚdaje[[#This Row],[Sleva]]</f>
        <v>2</v>
      </c>
    </row>
    <row r="6" spans="2:8" ht="18.75" customHeight="1" x14ac:dyDescent="0.3">
      <c r="B6" s="8" t="s">
        <v>17</v>
      </c>
      <c r="C6" s="8" t="s">
        <v>12</v>
      </c>
      <c r="D6" s="8">
        <v>3</v>
      </c>
      <c r="E6" s="7">
        <v>3</v>
      </c>
      <c r="F6" s="24">
        <v>3</v>
      </c>
      <c r="G6" s="24">
        <v>3</v>
      </c>
      <c r="H6" s="24">
        <f>(FakturačníÚdaje[[#This Row],[Množství]]*FakturačníÚdaje[[#This Row],[Jednotková cena]])-FakturačníÚdaje[[#This Row],[Sleva]]</f>
        <v>6</v>
      </c>
    </row>
    <row r="7" spans="2:8" ht="18.75" customHeight="1" x14ac:dyDescent="0.3">
      <c r="B7" s="8" t="s">
        <v>18</v>
      </c>
      <c r="C7" s="8" t="s">
        <v>12</v>
      </c>
      <c r="D7" s="8">
        <v>4</v>
      </c>
      <c r="E7" s="7">
        <v>4</v>
      </c>
      <c r="F7" s="24">
        <v>4</v>
      </c>
      <c r="G7" s="24">
        <v>4</v>
      </c>
      <c r="H7" s="24">
        <f>(FakturačníÚdaje[[#This Row],[Množství]]*FakturačníÚdaje[[#This Row],[Jednotková cena]])-FakturačníÚdaje[[#This Row],[Sleva]]</f>
        <v>12</v>
      </c>
    </row>
    <row r="8" spans="2:8" ht="18.75" customHeight="1" x14ac:dyDescent="0.3">
      <c r="B8" s="8" t="s">
        <v>19</v>
      </c>
      <c r="C8" s="8" t="s">
        <v>12</v>
      </c>
      <c r="D8" s="8">
        <v>5</v>
      </c>
      <c r="E8" s="7">
        <v>5</v>
      </c>
      <c r="F8" s="24">
        <v>5</v>
      </c>
      <c r="G8" s="24">
        <v>5</v>
      </c>
      <c r="H8" s="24">
        <f>(FakturačníÚdaje[[#This Row],[Množství]]*FakturačníÚdaje[[#This Row],[Jednotková cena]])-FakturačníÚdaje[[#This Row],[Sleva]]</f>
        <v>20</v>
      </c>
    </row>
    <row r="9" spans="2:8" ht="18.75" customHeight="1" x14ac:dyDescent="0.3">
      <c r="B9" s="8" t="s">
        <v>20</v>
      </c>
      <c r="C9" s="8" t="s">
        <v>12</v>
      </c>
      <c r="D9" s="8">
        <v>6</v>
      </c>
      <c r="E9" s="7">
        <v>6</v>
      </c>
      <c r="F9" s="24">
        <v>6</v>
      </c>
      <c r="G9" s="24">
        <v>6</v>
      </c>
      <c r="H9" s="24">
        <f>(FakturačníÚdaje[[#This Row],[Množství]]*FakturačníÚdaje[[#This Row],[Jednotková cena]])-FakturačníÚdaje[[#This Row],[Sleva]]</f>
        <v>30</v>
      </c>
    </row>
    <row r="10" spans="2:8" ht="18.75" customHeight="1" x14ac:dyDescent="0.3">
      <c r="B10" s="8" t="s">
        <v>27</v>
      </c>
      <c r="C10" s="8" t="s">
        <v>12</v>
      </c>
      <c r="D10" s="8">
        <v>7</v>
      </c>
      <c r="E10" s="7">
        <v>7</v>
      </c>
      <c r="F10" s="24">
        <v>7</v>
      </c>
      <c r="G10" s="24">
        <v>7</v>
      </c>
      <c r="H10" s="24">
        <f>(FakturačníÚdaje[[#This Row],[Množství]]*FakturačníÚdaje[[#This Row],[Jednotková cena]])-FakturačníÚdaje[[#This Row],[Sleva]]</f>
        <v>42</v>
      </c>
    </row>
    <row r="11" spans="2:8" ht="18.75" customHeight="1" x14ac:dyDescent="0.3">
      <c r="B11" s="8" t="s">
        <v>28</v>
      </c>
      <c r="C11" s="8" t="s">
        <v>12</v>
      </c>
      <c r="D11" s="8">
        <v>8</v>
      </c>
      <c r="E11" s="7">
        <v>8</v>
      </c>
      <c r="F11" s="24">
        <v>8</v>
      </c>
      <c r="G11" s="24">
        <v>8</v>
      </c>
      <c r="H11" s="24">
        <f>(FakturačníÚdaje[[#This Row],[Množství]]*FakturačníÚdaje[[#This Row],[Jednotková cena]])-FakturačníÚdaje[[#This Row],[Sleva]]</f>
        <v>56</v>
      </c>
    </row>
    <row r="12" spans="2:8" ht="18.75" customHeight="1" x14ac:dyDescent="0.3">
      <c r="B12" s="8" t="s">
        <v>29</v>
      </c>
      <c r="C12" s="8" t="s">
        <v>12</v>
      </c>
      <c r="D12" s="8">
        <v>9</v>
      </c>
      <c r="E12" s="7">
        <v>9</v>
      </c>
      <c r="F12" s="24">
        <v>9</v>
      </c>
      <c r="G12" s="24">
        <v>9</v>
      </c>
      <c r="H12" s="24">
        <f>(FakturačníÚdaje[[#This Row],[Množství]]*FakturačníÚdaje[[#This Row],[Jednotková cena]])-FakturačníÚdaje[[#This Row],[Sleva]]</f>
        <v>72</v>
      </c>
    </row>
    <row r="13" spans="2:8" ht="18.75" customHeight="1" x14ac:dyDescent="0.3">
      <c r="B13" s="8" t="s">
        <v>30</v>
      </c>
      <c r="C13" s="8" t="s">
        <v>12</v>
      </c>
      <c r="D13" s="8">
        <v>10</v>
      </c>
      <c r="E13" s="7">
        <v>10</v>
      </c>
      <c r="F13" s="24">
        <v>10</v>
      </c>
      <c r="G13" s="24">
        <v>10</v>
      </c>
      <c r="H13" s="24">
        <f>(FakturačníÚdaje[[#This Row],[Množství]]*FakturačníÚdaje[[#This Row],[Jednotková cena]])-FakturačníÚdaje[[#This Row],[Sleva]]</f>
        <v>90</v>
      </c>
    </row>
    <row r="14" spans="2:8" ht="18.75" customHeight="1" x14ac:dyDescent="0.3">
      <c r="B14" s="8" t="s">
        <v>31</v>
      </c>
      <c r="C14" s="8" t="s">
        <v>12</v>
      </c>
      <c r="D14" s="8">
        <v>11</v>
      </c>
      <c r="E14" s="7">
        <v>11</v>
      </c>
      <c r="F14" s="24">
        <v>11</v>
      </c>
      <c r="G14" s="24">
        <v>11</v>
      </c>
      <c r="H14" s="24">
        <f>(FakturačníÚdaje[[#This Row],[Množství]]*FakturačníÚdaje[[#This Row],[Jednotková cena]])-FakturačníÚdaje[[#This Row],[Sleva]]</f>
        <v>110</v>
      </c>
    </row>
    <row r="15" spans="2:8" ht="18.75" customHeight="1" x14ac:dyDescent="0.3">
      <c r="B15" s="8" t="s">
        <v>32</v>
      </c>
      <c r="C15" s="8" t="s">
        <v>12</v>
      </c>
      <c r="D15" s="8">
        <v>12</v>
      </c>
      <c r="E15" s="7">
        <v>12</v>
      </c>
      <c r="F15" s="24">
        <v>12</v>
      </c>
      <c r="G15" s="24">
        <v>12</v>
      </c>
      <c r="H15" s="24">
        <f>(FakturačníÚdaje[[#This Row],[Množství]]*FakturačníÚdaje[[#This Row],[Jednotková cena]])-FakturačníÚdaje[[#This Row],[Sleva]]</f>
        <v>132</v>
      </c>
    </row>
    <row r="16" spans="2:8" ht="18.75" customHeight="1" x14ac:dyDescent="0.3">
      <c r="B16" s="8" t="s">
        <v>33</v>
      </c>
      <c r="C16" s="8" t="s">
        <v>12</v>
      </c>
      <c r="D16" s="8">
        <v>13</v>
      </c>
      <c r="E16" s="7">
        <v>13</v>
      </c>
      <c r="F16" s="24">
        <v>13</v>
      </c>
      <c r="G16" s="24">
        <v>13</v>
      </c>
      <c r="H16" s="24">
        <f>(FakturačníÚdaje[[#This Row],[Množství]]*FakturačníÚdaje[[#This Row],[Jednotková cena]])-FakturačníÚdaje[[#This Row],[Sleva]]</f>
        <v>156</v>
      </c>
    </row>
    <row r="17" spans="2:8" ht="18.75" customHeight="1" x14ac:dyDescent="0.3">
      <c r="B17" s="8" t="s">
        <v>34</v>
      </c>
      <c r="C17" s="8" t="s">
        <v>12</v>
      </c>
      <c r="D17" s="8">
        <v>14</v>
      </c>
      <c r="E17" s="7">
        <v>14</v>
      </c>
      <c r="F17" s="24">
        <v>14</v>
      </c>
      <c r="G17" s="24">
        <v>14</v>
      </c>
      <c r="H17" s="24">
        <f>(FakturačníÚdaje[[#This Row],[Množství]]*FakturačníÚdaje[[#This Row],[Jednotková cena]])-FakturačníÚdaje[[#This Row],[Sleva]]</f>
        <v>182</v>
      </c>
    </row>
    <row r="18" spans="2:8" ht="18.75" customHeight="1" x14ac:dyDescent="0.3">
      <c r="B18" s="8" t="s">
        <v>35</v>
      </c>
      <c r="C18" s="8" t="s">
        <v>12</v>
      </c>
      <c r="D18" s="8">
        <v>15</v>
      </c>
      <c r="E18" s="7">
        <v>15</v>
      </c>
      <c r="F18" s="24">
        <v>15</v>
      </c>
      <c r="G18" s="24">
        <v>15</v>
      </c>
      <c r="H18" s="24">
        <f>(FakturačníÚdaje[[#This Row],[Množství]]*FakturačníÚdaje[[#This Row],[Jednotková cena]])-FakturačníÚdaje[[#This Row],[Sleva]]</f>
        <v>210</v>
      </c>
    </row>
    <row r="19" spans="2:8" ht="18.75" customHeight="1" x14ac:dyDescent="0.3">
      <c r="B19" s="8" t="s">
        <v>36</v>
      </c>
      <c r="C19" s="8" t="s">
        <v>12</v>
      </c>
      <c r="D19" s="8">
        <v>16</v>
      </c>
      <c r="E19" s="7">
        <v>16</v>
      </c>
      <c r="F19" s="24">
        <v>16</v>
      </c>
      <c r="G19" s="24">
        <v>16</v>
      </c>
      <c r="H19" s="24">
        <f>(FakturačníÚdaje[[#This Row],[Množství]]*FakturačníÚdaje[[#This Row],[Jednotková cena]])-FakturačníÚdaje[[#This Row],[Sleva]]</f>
        <v>240</v>
      </c>
    </row>
    <row r="20" spans="2:8" ht="18.75" customHeight="1" x14ac:dyDescent="0.3">
      <c r="B20" s="8" t="s">
        <v>37</v>
      </c>
      <c r="C20" s="8" t="s">
        <v>12</v>
      </c>
      <c r="D20" s="8">
        <v>17</v>
      </c>
      <c r="E20" s="7">
        <v>17</v>
      </c>
      <c r="F20" s="24">
        <v>17</v>
      </c>
      <c r="G20" s="24">
        <v>17</v>
      </c>
      <c r="H20" s="24">
        <f>(FakturačníÚdaje[[#This Row],[Množství]]*FakturačníÚdaje[[#This Row],[Jednotková cena]])-FakturačníÚdaje[[#This Row],[Sleva]]</f>
        <v>272</v>
      </c>
    </row>
    <row r="21" spans="2:8" ht="18.75" customHeight="1" x14ac:dyDescent="0.3">
      <c r="B21" s="8" t="s">
        <v>38</v>
      </c>
      <c r="C21" s="8" t="s">
        <v>12</v>
      </c>
      <c r="D21" s="8">
        <v>18</v>
      </c>
      <c r="E21" s="7">
        <v>18</v>
      </c>
      <c r="F21" s="24">
        <v>18</v>
      </c>
      <c r="G21" s="24">
        <v>18</v>
      </c>
      <c r="H21" s="24">
        <f>(FakturačníÚdaje[[#This Row],[Množství]]*FakturačníÚdaje[[#This Row],[Jednotková cena]])-FakturačníÚdaje[[#This Row],[Sleva]]</f>
        <v>306</v>
      </c>
    </row>
    <row r="22" spans="2:8" ht="18.75" customHeight="1" x14ac:dyDescent="0.3">
      <c r="B22" s="8" t="s">
        <v>39</v>
      </c>
      <c r="C22" s="8" t="s">
        <v>12</v>
      </c>
      <c r="D22" s="8">
        <v>19</v>
      </c>
      <c r="E22" s="7">
        <v>19</v>
      </c>
      <c r="F22" s="24">
        <v>19</v>
      </c>
      <c r="G22" s="24">
        <v>19</v>
      </c>
      <c r="H22" s="24">
        <f>(FakturačníÚdaje[[#This Row],[Množství]]*FakturačníÚdaje[[#This Row],[Jednotková cena]])-FakturačníÚdaje[[#This Row],[Sleva]]</f>
        <v>342</v>
      </c>
    </row>
    <row r="23" spans="2:8" ht="18.75" customHeight="1" x14ac:dyDescent="0.3">
      <c r="B23" s="8" t="s">
        <v>40</v>
      </c>
      <c r="C23" s="8" t="s">
        <v>12</v>
      </c>
      <c r="D23" s="8">
        <v>20</v>
      </c>
      <c r="E23" s="7">
        <v>20</v>
      </c>
      <c r="F23" s="24">
        <v>20</v>
      </c>
      <c r="G23" s="24">
        <v>20</v>
      </c>
      <c r="H23" s="24">
        <f>(FakturačníÚdaje[[#This Row],[Množství]]*FakturačníÚdaje[[#This Row],[Jednotková cena]])-FakturačníÚdaje[[#This Row],[Sleva]]</f>
        <v>380</v>
      </c>
    </row>
    <row r="24" spans="2:8" ht="18.75" customHeight="1" x14ac:dyDescent="0.3">
      <c r="B24" s="8" t="s">
        <v>41</v>
      </c>
      <c r="C24" s="8" t="s">
        <v>12</v>
      </c>
      <c r="D24" s="8">
        <v>21</v>
      </c>
      <c r="E24" s="7">
        <v>21</v>
      </c>
      <c r="F24" s="24">
        <v>21</v>
      </c>
      <c r="G24" s="24">
        <v>21</v>
      </c>
      <c r="H24" s="24">
        <f>(FakturačníÚdaje[[#This Row],[Množství]]*FakturačníÚdaje[[#This Row],[Jednotková cena]])-FakturačníÚdaje[[#This Row],[Sleva]]</f>
        <v>420</v>
      </c>
    </row>
    <row r="25" spans="2:8" ht="18.75" customHeight="1" x14ac:dyDescent="0.3">
      <c r="B25" s="8" t="s">
        <v>42</v>
      </c>
      <c r="C25" s="8" t="s">
        <v>12</v>
      </c>
      <c r="D25" s="8">
        <v>22</v>
      </c>
      <c r="E25" s="7">
        <v>22</v>
      </c>
      <c r="F25" s="24">
        <v>22</v>
      </c>
      <c r="G25" s="24">
        <v>22</v>
      </c>
      <c r="H25" s="24">
        <f>(FakturačníÚdaje[[#This Row],[Množství]]*FakturačníÚdaje[[#This Row],[Jednotková cena]])-FakturačníÚdaje[[#This Row],[Sleva]]</f>
        <v>462</v>
      </c>
    </row>
    <row r="26" spans="2:8" ht="18.75" customHeight="1" x14ac:dyDescent="0.3">
      <c r="B26" s="8" t="s">
        <v>43</v>
      </c>
      <c r="C26" s="8" t="s">
        <v>12</v>
      </c>
      <c r="D26" s="8">
        <v>23</v>
      </c>
      <c r="E26" s="7">
        <v>23</v>
      </c>
      <c r="F26" s="24">
        <v>23</v>
      </c>
      <c r="G26" s="24">
        <v>23</v>
      </c>
      <c r="H26" s="24">
        <f>(FakturačníÚdaje[[#This Row],[Množství]]*FakturačníÚdaje[[#This Row],[Jednotková cena]])-FakturačníÚdaje[[#This Row],[Sleva]]</f>
        <v>506</v>
      </c>
    </row>
    <row r="27" spans="2:8" ht="18.75" customHeight="1" x14ac:dyDescent="0.3">
      <c r="B27" s="8" t="s">
        <v>44</v>
      </c>
      <c r="C27" s="8" t="s">
        <v>12</v>
      </c>
      <c r="D27" s="8">
        <v>24</v>
      </c>
      <c r="E27" s="7">
        <v>24</v>
      </c>
      <c r="F27" s="24">
        <v>24</v>
      </c>
      <c r="G27" s="24">
        <v>24</v>
      </c>
      <c r="H27" s="24">
        <f>(FakturačníÚdaje[[#This Row],[Množství]]*FakturačníÚdaje[[#This Row],[Jednotková cena]])-FakturačníÚdaje[[#This Row],[Sleva]]</f>
        <v>552</v>
      </c>
    </row>
    <row r="28" spans="2:8" s="2" customFormat="1" ht="18.75" customHeight="1" x14ac:dyDescent="0.3">
      <c r="B28" s="8" t="s">
        <v>45</v>
      </c>
      <c r="C28" s="17" t="s">
        <v>12</v>
      </c>
      <c r="D28" s="8">
        <v>25</v>
      </c>
      <c r="E28" s="7">
        <v>25</v>
      </c>
      <c r="F28" s="24">
        <v>25</v>
      </c>
      <c r="G28" s="24">
        <v>25</v>
      </c>
      <c r="H28" s="24">
        <f>(FakturačníÚdaje[[#This Row],[Množství]]*FakturačníÚdaje[[#This Row],[Jednotková cena]])-FakturačníÚdaje[[#This Row],[Sleva]]</f>
        <v>600</v>
      </c>
    </row>
    <row r="29" spans="2:8" ht="18.75" customHeight="1" x14ac:dyDescent="0.3">
      <c r="B29" s="8" t="s">
        <v>55</v>
      </c>
      <c r="C29" s="8" t="s">
        <v>54</v>
      </c>
      <c r="D29" s="8" t="s">
        <v>68</v>
      </c>
      <c r="E29" s="7">
        <v>39</v>
      </c>
      <c r="F29" s="24">
        <v>5</v>
      </c>
      <c r="G29" s="24"/>
      <c r="H29" s="24">
        <f>(FakturačníÚdaje[[#This Row],[Množství]]*FakturačníÚdaje[[#This Row],[Jednotková cena]])-FakturačníÚdaje[[#This Row],[Sleva]]</f>
        <v>195</v>
      </c>
    </row>
    <row r="30" spans="2:8" ht="18.75" customHeight="1" x14ac:dyDescent="0.3">
      <c r="B30" s="8" t="s">
        <v>56</v>
      </c>
      <c r="C30" s="8" t="s">
        <v>54</v>
      </c>
      <c r="D30" s="8" t="s">
        <v>69</v>
      </c>
      <c r="E30" s="7">
        <v>40</v>
      </c>
      <c r="F30" s="24">
        <v>4</v>
      </c>
      <c r="G30" s="24">
        <v>5</v>
      </c>
      <c r="H30" s="24">
        <f>(FakturačníÚdaje[[#This Row],[Množství]]*FakturačníÚdaje[[#This Row],[Jednotková cena]])-FakturačníÚdaje[[#This Row],[Sleva]]</f>
        <v>155</v>
      </c>
    </row>
    <row r="31" spans="2:8" ht="18.75" customHeight="1" x14ac:dyDescent="0.3">
      <c r="B31" s="8" t="s">
        <v>57</v>
      </c>
      <c r="C31" s="8" t="s">
        <v>54</v>
      </c>
      <c r="D31" s="8" t="s">
        <v>70</v>
      </c>
      <c r="E31" s="7">
        <v>30</v>
      </c>
      <c r="F31" s="24">
        <v>6</v>
      </c>
      <c r="G31" s="24">
        <v>7</v>
      </c>
      <c r="H31" s="24">
        <f>(FakturačníÚdaje[[#This Row],[Množství]]*FakturačníÚdaje[[#This Row],[Jednotková cena]])-FakturačníÚdaje[[#This Row],[Sleva]]</f>
        <v>173</v>
      </c>
    </row>
    <row r="32" spans="2:8" ht="18.75" customHeight="1" x14ac:dyDescent="0.3">
      <c r="B32" s="8" t="s">
        <v>58</v>
      </c>
      <c r="C32" s="8" t="s">
        <v>54</v>
      </c>
      <c r="D32" s="8" t="s">
        <v>71</v>
      </c>
      <c r="E32" s="7">
        <v>40</v>
      </c>
      <c r="F32" s="24">
        <v>7</v>
      </c>
      <c r="G32" s="24"/>
      <c r="H32" s="24">
        <f>(FakturačníÚdaje[[#This Row],[Množství]]*FakturačníÚdaje[[#This Row],[Jednotková cena]])-FakturačníÚdaje[[#This Row],[Sleva]]</f>
        <v>280</v>
      </c>
    </row>
    <row r="33" spans="2:8" ht="18.75" customHeight="1" x14ac:dyDescent="0.3">
      <c r="B33" s="8" t="s">
        <v>59</v>
      </c>
      <c r="C33" s="8" t="s">
        <v>54</v>
      </c>
      <c r="D33" s="8" t="s">
        <v>72</v>
      </c>
      <c r="E33" s="7">
        <v>10</v>
      </c>
      <c r="F33" s="24">
        <v>4</v>
      </c>
      <c r="G33" s="24"/>
      <c r="H33" s="24">
        <f>(FakturačníÚdaje[[#This Row],[Množství]]*FakturačníÚdaje[[#This Row],[Jednotková cena]])-FakturačníÚdaje[[#This Row],[Sleva]]</f>
        <v>40</v>
      </c>
    </row>
    <row r="34" spans="2:8" ht="18.75" customHeight="1" x14ac:dyDescent="0.3">
      <c r="B34" s="8" t="s">
        <v>60</v>
      </c>
      <c r="C34" s="8" t="s">
        <v>54</v>
      </c>
      <c r="D34" s="8" t="s">
        <v>73</v>
      </c>
      <c r="E34" s="7">
        <v>5</v>
      </c>
      <c r="F34" s="24">
        <v>8</v>
      </c>
      <c r="G34" s="24"/>
      <c r="H34" s="24">
        <f>(FakturačníÚdaje[[#This Row],[Množství]]*FakturačníÚdaje[[#This Row],[Jednotková cena]])-FakturačníÚdaje[[#This Row],[Sleva]]</f>
        <v>40</v>
      </c>
    </row>
    <row r="35" spans="2:8" ht="18.75" customHeight="1" x14ac:dyDescent="0.3">
      <c r="B35" s="8" t="s">
        <v>61</v>
      </c>
      <c r="C35" s="8" t="s">
        <v>54</v>
      </c>
      <c r="D35" s="8" t="s">
        <v>74</v>
      </c>
      <c r="E35" s="7">
        <v>70</v>
      </c>
      <c r="F35" s="24">
        <v>6</v>
      </c>
      <c r="G35" s="24"/>
      <c r="H35" s="24">
        <f>(FakturačníÚdaje[[#This Row],[Množství]]*FakturačníÚdaje[[#This Row],[Jednotková cena]])-FakturačníÚdaje[[#This Row],[Sleva]]</f>
        <v>420</v>
      </c>
    </row>
    <row r="36" spans="2:8" ht="18.75" customHeight="1" x14ac:dyDescent="0.3">
      <c r="B36" s="8" t="s">
        <v>62</v>
      </c>
      <c r="C36" s="8" t="s">
        <v>54</v>
      </c>
      <c r="D36" s="8" t="s">
        <v>75</v>
      </c>
      <c r="E36" s="7">
        <v>25</v>
      </c>
      <c r="F36" s="24">
        <v>4</v>
      </c>
      <c r="G36" s="24"/>
      <c r="H36" s="24">
        <f>(FakturačníÚdaje[[#This Row],[Množství]]*FakturačníÚdaje[[#This Row],[Jednotková cena]])-FakturačníÚdaje[[#This Row],[Sleva]]</f>
        <v>100</v>
      </c>
    </row>
    <row r="37" spans="2:8" ht="18.75" customHeight="1" x14ac:dyDescent="0.3">
      <c r="B37" s="8" t="s">
        <v>63</v>
      </c>
      <c r="C37" s="8" t="s">
        <v>54</v>
      </c>
      <c r="D37" s="8" t="s">
        <v>76</v>
      </c>
      <c r="E37" s="7">
        <v>5</v>
      </c>
      <c r="F37" s="24">
        <v>7</v>
      </c>
      <c r="G37" s="24">
        <v>3</v>
      </c>
      <c r="H37" s="24">
        <f>(FakturačníÚdaje[[#This Row],[Množství]]*FakturačníÚdaje[[#This Row],[Jednotková cena]])-FakturačníÚdaje[[#This Row],[Sleva]]</f>
        <v>32</v>
      </c>
    </row>
    <row r="38" spans="2:8" ht="18.75" customHeight="1" x14ac:dyDescent="0.3">
      <c r="B38" s="8" t="s">
        <v>64</v>
      </c>
      <c r="C38" s="8" t="s">
        <v>54</v>
      </c>
      <c r="D38" s="8" t="s">
        <v>77</v>
      </c>
      <c r="E38" s="7">
        <v>80</v>
      </c>
      <c r="F38" s="24">
        <v>1</v>
      </c>
      <c r="G38" s="24"/>
      <c r="H38" s="24">
        <f>(FakturačníÚdaje[[#This Row],[Množství]]*FakturačníÚdaje[[#This Row],[Jednotková cena]])-FakturačníÚdaje[[#This Row],[Sleva]]</f>
        <v>80</v>
      </c>
    </row>
    <row r="39" spans="2:8" ht="18.75" customHeight="1" x14ac:dyDescent="0.3">
      <c r="B39" s="8" t="s">
        <v>65</v>
      </c>
      <c r="C39" s="8" t="s">
        <v>54</v>
      </c>
      <c r="D39" s="8" t="s">
        <v>78</v>
      </c>
      <c r="E39" s="7">
        <v>65</v>
      </c>
      <c r="F39" s="24">
        <v>7</v>
      </c>
      <c r="G39" s="24"/>
      <c r="H39" s="24">
        <f>(FakturačníÚdaje[[#This Row],[Množství]]*FakturačníÚdaje[[#This Row],[Jednotková cena]])-FakturačníÚdaje[[#This Row],[Sleva]]</f>
        <v>455</v>
      </c>
    </row>
    <row r="40" spans="2:8" ht="18.75" customHeight="1" x14ac:dyDescent="0.3">
      <c r="B40" s="8" t="s">
        <v>66</v>
      </c>
      <c r="C40" s="8" t="s">
        <v>54</v>
      </c>
      <c r="D40" s="8" t="s">
        <v>79</v>
      </c>
      <c r="E40" s="7">
        <v>44</v>
      </c>
      <c r="F40" s="24">
        <v>1</v>
      </c>
      <c r="G40" s="24"/>
      <c r="H40" s="24">
        <f>(FakturačníÚdaje[[#This Row],[Množství]]*FakturačníÚdaje[[#This Row],[Jednotková cena]])-FakturačníÚdaje[[#This Row],[Sleva]]</f>
        <v>44</v>
      </c>
    </row>
  </sheetData>
  <sheetProtection formatCells="0" formatColumns="0" formatRows="0" insertRows="0" deleteRows="0" selectLockedCells="1" sort="0" autoFilter="0" pivotTables="0"/>
  <conditionalFormatting sqref="C4:C40">
    <cfRule type="expression" dxfId="26" priority="14">
      <formula>COUNTIF($C$4:$C$40,C4)&gt;25</formula>
    </cfRule>
  </conditionalFormatting>
  <dataValidations count="1">
    <dataValidation type="list" allowBlank="1" showInputMessage="1" showErrorMessage="1" errorTitle="Neplatná data" error="Vyberte číslo faktury v tomhle seznamu. Pokud se požadované číslo faktury nezobrazí, zkontrolujte list s názvem Faktury – hlavní." sqref="C4:C40">
      <formula1>Č_faktury</formula1>
    </dataValidation>
  </dataValidations>
  <printOptions horizontalCentered="1"/>
  <pageMargins left="0.25" right="0.25" top="0.75" bottom="0.75" header="0.3" footer="0.3"/>
  <pageSetup paperSize="9" fitToHeight="0" orientation="landscape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encoding="utf-8"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2C1C91FC-83A2-4768-8982-51E97B215BD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4</vt:i4>
      </vt:variant>
    </vt:vector>
  </HeadingPairs>
  <TitlesOfParts>
    <vt:vector size="9" baseType="lpstr">
      <vt:lpstr>Faktura</vt:lpstr>
      <vt:lpstr>Sklad</vt:lpstr>
      <vt:lpstr>Zákazníci</vt:lpstr>
      <vt:lpstr>Faktury – hlavní</vt:lpstr>
      <vt:lpstr>Fakturační údaje</vt:lpstr>
      <vt:lpstr>Č_faktury</vt:lpstr>
      <vt:lpstr>Faktura!Oblast_tisku</vt:lpstr>
      <vt:lpstr>rngFaktura</vt:lpstr>
      <vt:lpstr>'Fakturační údaje'!Tisk_názvy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keywords/>
  <cp:lastModifiedBy/>
  <dcterms:created xsi:type="dcterms:W3CDTF">2013-04-08T17:03:44Z</dcterms:created>
  <dcterms:modified xsi:type="dcterms:W3CDTF">2017-03-06T12:09:31Z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TC031076589991</vt:lpwstr>
  </property>
</Properties>
</file>