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825" windowWidth="14115" windowHeight="8430" activeTab="1"/>
  </bookViews>
  <sheets>
    <sheet name="absolutní pořadí" sheetId="6" r:id="rId1"/>
    <sheet name="2.pololetí 2011" sheetId="7" r:id="rId2"/>
    <sheet name="1.pololetí 2011" sheetId="3" r:id="rId3"/>
    <sheet name="2.pololetí 2010" sheetId="2" r:id="rId4"/>
    <sheet name="1.pololetí 2010" sheetId="1" r:id="rId5"/>
    <sheet name="účtování" sheetId="4" r:id="rId6"/>
    <sheet name="Velikonoční turnájek" sheetId="5" r:id="rId7"/>
  </sheets>
  <definedNames>
    <definedName name="FUNTAXI">'1.pololetí 2011'!$C$1:$C$2</definedName>
  </definedNames>
  <calcPr calcId="144525"/>
</workbook>
</file>

<file path=xl/calcChain.xml><?xml version="1.0" encoding="utf-8"?>
<calcChain xmlns="http://schemas.openxmlformats.org/spreadsheetml/2006/main">
  <c r="G25" i="7" l="1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J6" i="7" l="1"/>
  <c r="H25" i="7" l="1"/>
  <c r="H24" i="7"/>
  <c r="H23" i="7"/>
  <c r="H22" i="7"/>
  <c r="H21" i="7"/>
  <c r="H20" i="7"/>
  <c r="D11" i="7"/>
  <c r="I12" i="7"/>
  <c r="I13" i="7"/>
  <c r="I14" i="7"/>
  <c r="I15" i="7"/>
  <c r="I16" i="7"/>
  <c r="I17" i="7"/>
  <c r="I19" i="7"/>
  <c r="I18" i="7"/>
  <c r="I20" i="7"/>
  <c r="I21" i="7"/>
  <c r="I22" i="7"/>
  <c r="I23" i="7"/>
  <c r="I24" i="7"/>
  <c r="I25" i="7"/>
  <c r="I11" i="7"/>
  <c r="H12" i="7"/>
  <c r="H13" i="7"/>
  <c r="H14" i="7"/>
  <c r="H15" i="7"/>
  <c r="H16" i="7"/>
  <c r="H17" i="7"/>
  <c r="H19" i="7"/>
  <c r="H18" i="7"/>
  <c r="H11" i="7"/>
  <c r="R13" i="6" l="1"/>
  <c r="U13" i="6"/>
  <c r="V13" i="6"/>
  <c r="W13" i="6"/>
  <c r="V7" i="7"/>
  <c r="V8" i="7"/>
  <c r="D19" i="7"/>
  <c r="E19" i="7"/>
  <c r="F19" i="7"/>
  <c r="C2" i="7" l="1"/>
  <c r="V5" i="7"/>
  <c r="Z5" i="7"/>
  <c r="AD5" i="7"/>
  <c r="AH5" i="7"/>
  <c r="AL5" i="7"/>
  <c r="AP5" i="7"/>
  <c r="V6" i="7"/>
  <c r="Z6" i="7"/>
  <c r="AD6" i="7"/>
  <c r="AH6" i="7"/>
  <c r="AL6" i="7"/>
  <c r="AP6" i="7"/>
  <c r="N5" i="7"/>
  <c r="R5" i="7"/>
  <c r="N6" i="7"/>
  <c r="R6" i="7"/>
  <c r="N7" i="7"/>
  <c r="R7" i="7"/>
  <c r="N8" i="7"/>
  <c r="R8" i="7"/>
  <c r="F12" i="7" l="1"/>
  <c r="F13" i="7"/>
  <c r="F14" i="7"/>
  <c r="F15" i="7"/>
  <c r="F16" i="7"/>
  <c r="F17" i="7"/>
  <c r="F18" i="7"/>
  <c r="F20" i="7"/>
  <c r="F21" i="7"/>
  <c r="F22" i="7"/>
  <c r="F23" i="7"/>
  <c r="F24" i="7"/>
  <c r="F25" i="7"/>
  <c r="F11" i="7"/>
  <c r="D13" i="7"/>
  <c r="D12" i="7"/>
  <c r="D14" i="7"/>
  <c r="D15" i="7"/>
  <c r="D16" i="7"/>
  <c r="D17" i="7"/>
  <c r="D18" i="7"/>
  <c r="D20" i="7"/>
  <c r="D21" i="7"/>
  <c r="D22" i="7"/>
  <c r="D23" i="7"/>
  <c r="D24" i="7"/>
  <c r="D25" i="7"/>
  <c r="R12" i="6"/>
  <c r="E16" i="7"/>
  <c r="B17" i="7" l="1"/>
  <c r="B15" i="7"/>
  <c r="B12" i="7"/>
  <c r="B11" i="7"/>
  <c r="B19" i="7"/>
  <c r="B18" i="7"/>
  <c r="S13" i="6"/>
  <c r="B16" i="7"/>
  <c r="B14" i="7"/>
  <c r="B13" i="7"/>
  <c r="J5" i="7"/>
  <c r="E2" i="7"/>
  <c r="E3" i="7"/>
  <c r="E1" i="7"/>
  <c r="T33" i="6" l="1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32" i="6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9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L33" i="6"/>
  <c r="L34" i="6"/>
  <c r="L35" i="6"/>
  <c r="L36" i="6"/>
  <c r="L37" i="6"/>
  <c r="L38" i="6"/>
  <c r="L39" i="6"/>
  <c r="L40" i="6"/>
  <c r="L41" i="6"/>
  <c r="L42" i="6"/>
  <c r="L43" i="6"/>
  <c r="L32" i="6"/>
  <c r="D10" i="1"/>
  <c r="D11" i="1"/>
  <c r="D12" i="1"/>
  <c r="D13" i="1"/>
  <c r="D14" i="1"/>
  <c r="D15" i="1"/>
  <c r="D16" i="1"/>
  <c r="D17" i="1"/>
  <c r="D18" i="1"/>
  <c r="D19" i="1"/>
  <c r="D20" i="1"/>
  <c r="D9" i="1"/>
  <c r="R7" i="6"/>
  <c r="R8" i="6"/>
  <c r="R9" i="6"/>
  <c r="R10" i="6"/>
  <c r="R11" i="6"/>
  <c r="R14" i="6"/>
  <c r="R15" i="6"/>
  <c r="R16" i="6"/>
  <c r="R17" i="6"/>
  <c r="R18" i="6"/>
  <c r="R19" i="6"/>
  <c r="R20" i="6"/>
  <c r="W10" i="6"/>
  <c r="W9" i="6"/>
  <c r="W14" i="6"/>
  <c r="W17" i="6"/>
  <c r="W16" i="6"/>
  <c r="W20" i="6"/>
  <c r="V10" i="6"/>
  <c r="V9" i="6"/>
  <c r="V14" i="6"/>
  <c r="V17" i="6"/>
  <c r="V16" i="6"/>
  <c r="V20" i="6"/>
  <c r="S14" i="6"/>
  <c r="E18" i="7"/>
  <c r="U14" i="6"/>
  <c r="E17" i="7"/>
  <c r="T14" i="6" l="1"/>
  <c r="T13" i="6"/>
  <c r="V19" i="6"/>
  <c r="V8" i="6"/>
  <c r="W7" i="6"/>
  <c r="W18" i="6"/>
  <c r="U11" i="6"/>
  <c r="U12" i="6"/>
  <c r="W11" i="6"/>
  <c r="W12" i="6"/>
  <c r="V7" i="6"/>
  <c r="V11" i="6"/>
  <c r="V12" i="6"/>
  <c r="W8" i="6"/>
  <c r="T11" i="6"/>
  <c r="T12" i="6"/>
  <c r="S11" i="6"/>
  <c r="S12" i="6"/>
  <c r="W15" i="6"/>
  <c r="V18" i="6"/>
  <c r="V15" i="6"/>
  <c r="W19" i="6"/>
  <c r="J7" i="7"/>
  <c r="J8" i="7"/>
  <c r="S7" i="6"/>
  <c r="R6" i="6"/>
  <c r="U10" i="6"/>
  <c r="U9" i="6"/>
  <c r="U17" i="6"/>
  <c r="U16" i="6"/>
  <c r="U20" i="6"/>
  <c r="E13" i="7"/>
  <c r="W6" i="6"/>
  <c r="V6" i="6"/>
  <c r="E25" i="7"/>
  <c r="T20" i="6" s="1"/>
  <c r="S20" i="6"/>
  <c r="E20" i="7"/>
  <c r="E23" i="7"/>
  <c r="E24" i="7"/>
  <c r="T18" i="6" s="1"/>
  <c r="S18" i="6"/>
  <c r="E22" i="7"/>
  <c r="T17" i="6" s="1"/>
  <c r="S17" i="6"/>
  <c r="E21" i="7"/>
  <c r="T15" i="6" s="1"/>
  <c r="S15" i="6"/>
  <c r="E12" i="7"/>
  <c r="S8" i="6"/>
  <c r="D6" i="6" s="1"/>
  <c r="E14" i="7"/>
  <c r="T9" i="6" s="1"/>
  <c r="S9" i="6"/>
  <c r="E11" i="7"/>
  <c r="E15" i="7"/>
  <c r="T10" i="6" s="1"/>
  <c r="S10" i="6"/>
  <c r="C4" i="7"/>
  <c r="T7" i="6" l="1"/>
  <c r="U19" i="6"/>
  <c r="E13" i="6" s="1"/>
  <c r="U8" i="6"/>
  <c r="T8" i="6"/>
  <c r="S19" i="6"/>
  <c r="S16" i="6"/>
  <c r="D19" i="6" s="1"/>
  <c r="T19" i="6"/>
  <c r="T16" i="6"/>
  <c r="U18" i="6"/>
  <c r="U15" i="6"/>
  <c r="E19" i="6" s="1"/>
  <c r="E4" i="6"/>
  <c r="E7" i="6"/>
  <c r="E9" i="6"/>
  <c r="E11" i="6"/>
  <c r="E15" i="6"/>
  <c r="E17" i="6"/>
  <c r="E20" i="6"/>
  <c r="E22" i="6"/>
  <c r="E24" i="6"/>
  <c r="E26" i="6"/>
  <c r="E28" i="6"/>
  <c r="E30" i="6"/>
  <c r="D5" i="6"/>
  <c r="D8" i="6"/>
  <c r="D10" i="6"/>
  <c r="D12" i="6"/>
  <c r="D14" i="6"/>
  <c r="D16" i="6"/>
  <c r="D18" i="6"/>
  <c r="D21" i="6"/>
  <c r="D23" i="6"/>
  <c r="D25" i="6"/>
  <c r="D27" i="6"/>
  <c r="D29" i="6"/>
  <c r="E8" i="6"/>
  <c r="E10" i="6"/>
  <c r="E12" i="6"/>
  <c r="E14" i="6"/>
  <c r="E16" i="6"/>
  <c r="E18" i="6"/>
  <c r="E21" i="6"/>
  <c r="E23" i="6"/>
  <c r="E25" i="6"/>
  <c r="E27" i="6"/>
  <c r="E29" i="6"/>
  <c r="D4" i="6"/>
  <c r="D7" i="6"/>
  <c r="D9" i="6"/>
  <c r="D11" i="6"/>
  <c r="D13" i="6"/>
  <c r="D15" i="6"/>
  <c r="D17" i="6"/>
  <c r="D20" i="6"/>
  <c r="D22" i="6"/>
  <c r="D24" i="6"/>
  <c r="D26" i="6"/>
  <c r="D28" i="6"/>
  <c r="D30" i="6"/>
  <c r="U6" i="6"/>
  <c r="E3" i="6" s="1"/>
  <c r="U7" i="6"/>
  <c r="E5" i="6" s="1"/>
  <c r="T6" i="6"/>
  <c r="S6" i="6"/>
  <c r="D3" i="6" s="1"/>
  <c r="C5" i="7"/>
  <c r="G2" i="7" s="1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11" i="3"/>
  <c r="E6" i="6" l="1"/>
  <c r="G3" i="7"/>
  <c r="G1" i="7"/>
  <c r="BT7" i="3" l="1"/>
  <c r="F23" i="3"/>
  <c r="G23" i="3"/>
  <c r="H23" i="3"/>
  <c r="F25" i="3"/>
  <c r="G25" i="3"/>
  <c r="H25" i="3"/>
  <c r="F27" i="3"/>
  <c r="G27" i="3"/>
  <c r="H27" i="3"/>
  <c r="F26" i="3"/>
  <c r="G26" i="3"/>
  <c r="H26" i="3"/>
  <c r="F24" i="3"/>
  <c r="G24" i="3"/>
  <c r="H24" i="3"/>
  <c r="F28" i="3"/>
  <c r="G28" i="3"/>
  <c r="H28" i="3"/>
  <c r="F29" i="3"/>
  <c r="G29" i="3"/>
  <c r="H29" i="3"/>
  <c r="F30" i="3"/>
  <c r="G30" i="3"/>
  <c r="H30" i="3"/>
  <c r="F31" i="3"/>
  <c r="G31" i="3"/>
  <c r="H31" i="3"/>
  <c r="F12" i="3"/>
  <c r="G12" i="3"/>
  <c r="H12" i="3"/>
  <c r="F13" i="3"/>
  <c r="G13" i="3"/>
  <c r="H13" i="3"/>
  <c r="F14" i="3"/>
  <c r="G14" i="3"/>
  <c r="H14" i="3"/>
  <c r="F15" i="3"/>
  <c r="G15" i="3"/>
  <c r="H15" i="3"/>
  <c r="F16" i="3"/>
  <c r="G16" i="3"/>
  <c r="H16" i="3"/>
  <c r="F17" i="3"/>
  <c r="G17" i="3"/>
  <c r="H17" i="3"/>
  <c r="F18" i="3"/>
  <c r="G18" i="3"/>
  <c r="H18" i="3"/>
  <c r="F19" i="3"/>
  <c r="G19" i="3"/>
  <c r="H19" i="3"/>
  <c r="F20" i="3"/>
  <c r="G20" i="3"/>
  <c r="H20" i="3"/>
  <c r="F21" i="3"/>
  <c r="G21" i="3"/>
  <c r="H21" i="3"/>
  <c r="F22" i="3"/>
  <c r="G22" i="3"/>
  <c r="H22" i="3"/>
  <c r="H11" i="3"/>
  <c r="G11" i="3"/>
  <c r="F11" i="3"/>
  <c r="BT6" i="3"/>
  <c r="BT8" i="3"/>
  <c r="BQ6" i="3" l="1"/>
  <c r="BQ7" i="3"/>
  <c r="BQ8" i="3"/>
  <c r="BN7" i="3" l="1"/>
  <c r="BE7" i="3"/>
  <c r="BH7" i="3"/>
  <c r="BK7" i="3"/>
  <c r="BE8" i="3"/>
  <c r="BH8" i="3"/>
  <c r="BK8" i="3"/>
  <c r="BN8" i="3"/>
  <c r="BB8" i="3"/>
  <c r="BB7" i="3"/>
  <c r="AY7" i="3"/>
  <c r="AV8" i="3"/>
  <c r="AV7" i="3"/>
  <c r="BN6" i="3" l="1"/>
  <c r="AY6" i="3" l="1"/>
  <c r="BB6" i="3"/>
  <c r="BE6" i="3"/>
  <c r="BH6" i="3"/>
  <c r="BK6" i="3"/>
  <c r="F5" i="4" l="1"/>
  <c r="F11" i="4"/>
  <c r="F10" i="4"/>
  <c r="C5" i="4"/>
  <c r="D3" i="4" l="1"/>
  <c r="AY5" i="3"/>
  <c r="AY8" i="3"/>
  <c r="AV5" i="3" l="1"/>
  <c r="AV6" i="3"/>
  <c r="AS5" i="3" l="1"/>
  <c r="AS6" i="3"/>
  <c r="AS7" i="3"/>
  <c r="AS8" i="3"/>
  <c r="AP5" i="3" l="1"/>
  <c r="AP6" i="3"/>
  <c r="AP7" i="3"/>
  <c r="AP8" i="3"/>
  <c r="AM5" i="3" l="1"/>
  <c r="AM6" i="3"/>
  <c r="AM7" i="3"/>
  <c r="AM8" i="3"/>
  <c r="AJ5" i="3" l="1"/>
  <c r="AJ6" i="3"/>
  <c r="AJ7" i="3"/>
  <c r="AJ8" i="3"/>
  <c r="AG7" i="3" l="1"/>
  <c r="AG8" i="3"/>
  <c r="AD7" i="3" l="1"/>
  <c r="AD8" i="3"/>
  <c r="AA7" i="3" l="1"/>
  <c r="AA8" i="3"/>
  <c r="X7" i="3" l="1"/>
  <c r="X5" i="3"/>
  <c r="X6" i="3"/>
  <c r="X8" i="3"/>
  <c r="U7" i="3" l="1"/>
  <c r="U6" i="3"/>
  <c r="U8" i="3"/>
  <c r="R7" i="3" l="1"/>
  <c r="R8" i="3"/>
  <c r="R6" i="3" l="1"/>
  <c r="AA6" i="3"/>
  <c r="AD6" i="3"/>
  <c r="AG6" i="3"/>
  <c r="BW6" i="3"/>
  <c r="O6" i="3"/>
  <c r="I6" i="3"/>
  <c r="L6" i="3"/>
  <c r="C6" i="3" l="1"/>
  <c r="O7" i="3"/>
  <c r="O8" i="3"/>
  <c r="L5" i="3" l="1"/>
  <c r="L7" i="3"/>
  <c r="L8" i="3"/>
  <c r="G4" i="3" l="1"/>
  <c r="I5" i="3"/>
  <c r="O5" i="3"/>
  <c r="R5" i="3"/>
  <c r="U5" i="3"/>
  <c r="AA5" i="3"/>
  <c r="AD5" i="3"/>
  <c r="AG5" i="3"/>
  <c r="BW5" i="3"/>
  <c r="I7" i="3"/>
  <c r="I8" i="3"/>
  <c r="D2" i="4" l="1"/>
  <c r="D4" i="4" s="1"/>
  <c r="C5" i="3" s="1"/>
  <c r="F3" i="3" l="1"/>
  <c r="F1" i="3"/>
  <c r="F2" i="3"/>
  <c r="H4" i="2"/>
  <c r="C10" i="2"/>
  <c r="F10" i="2"/>
  <c r="G10" i="2"/>
  <c r="C11" i="2"/>
  <c r="F11" i="2"/>
  <c r="G11" i="2"/>
  <c r="C12" i="2"/>
  <c r="F12" i="2"/>
  <c r="G12" i="2"/>
  <c r="C13" i="2"/>
  <c r="F13" i="2"/>
  <c r="G13" i="2"/>
  <c r="C14" i="2"/>
  <c r="F14" i="2"/>
  <c r="G14" i="2"/>
  <c r="C15" i="2"/>
  <c r="F15" i="2"/>
  <c r="G15" i="2"/>
  <c r="C17" i="2"/>
  <c r="F17" i="2"/>
  <c r="G17" i="2"/>
  <c r="C16" i="2"/>
  <c r="F16" i="2"/>
  <c r="G16" i="2"/>
  <c r="C18" i="2"/>
  <c r="F18" i="2"/>
  <c r="G18" i="2"/>
  <c r="C19" i="2"/>
  <c r="F19" i="2"/>
  <c r="G19" i="2"/>
  <c r="C20" i="2"/>
  <c r="F20" i="2"/>
  <c r="G20" i="2"/>
  <c r="C21" i="2"/>
  <c r="F21" i="2"/>
  <c r="G21" i="2"/>
  <c r="C23" i="2"/>
  <c r="F23" i="2"/>
  <c r="G23" i="2"/>
  <c r="C24" i="2"/>
  <c r="F24" i="2"/>
  <c r="G24" i="2"/>
  <c r="C25" i="2"/>
  <c r="F25" i="2"/>
  <c r="G25" i="2"/>
  <c r="C22" i="2"/>
  <c r="F22" i="2"/>
  <c r="G22" i="2"/>
  <c r="G9" i="2"/>
  <c r="F9" i="2"/>
  <c r="C9" i="2"/>
  <c r="BS2" i="2"/>
  <c r="CK4" i="2"/>
  <c r="CK5" i="2"/>
  <c r="CK6" i="2"/>
  <c r="CH4" i="2" l="1"/>
  <c r="CH5" i="2"/>
  <c r="CH6" i="2"/>
  <c r="CB4" i="2" l="1"/>
  <c r="CE4" i="2"/>
  <c r="CB5" i="2"/>
  <c r="CE5" i="2"/>
  <c r="CB6" i="2"/>
  <c r="CE6" i="2"/>
  <c r="BV5" i="2" l="1"/>
  <c r="BY5" i="2"/>
  <c r="BS5" i="2"/>
  <c r="BV6" i="2"/>
  <c r="BY6" i="2"/>
  <c r="BV4" i="2"/>
  <c r="BY4" i="2"/>
  <c r="BS6" i="2" l="1"/>
  <c r="BS4" i="2"/>
  <c r="BP5" i="2" l="1"/>
  <c r="BP6" i="2"/>
  <c r="BP4" i="2"/>
  <c r="BM5" i="2" l="1"/>
  <c r="BM6" i="2"/>
  <c r="BM4" i="2"/>
  <c r="BJ5" i="2" l="1"/>
  <c r="BJ6" i="2"/>
  <c r="BJ4" i="2"/>
  <c r="BG5" i="2" l="1"/>
  <c r="BG6" i="2"/>
  <c r="BG4" i="2"/>
  <c r="BD5" i="2" l="1"/>
  <c r="BD6" i="2"/>
  <c r="BD4" i="2"/>
  <c r="BA5" i="2" l="1"/>
  <c r="BA6" i="2"/>
  <c r="BA4" i="2"/>
  <c r="AX5" i="2" l="1"/>
  <c r="AX6" i="2"/>
  <c r="AX4" i="2"/>
  <c r="AU5" i="2"/>
  <c r="AU6" i="2"/>
  <c r="AU4" i="2"/>
  <c r="T5" i="2"/>
  <c r="W5" i="2"/>
  <c r="Z5" i="2"/>
  <c r="AC5" i="2"/>
  <c r="AF5" i="2"/>
  <c r="AI5" i="2"/>
  <c r="AL5" i="2"/>
  <c r="AO5" i="2"/>
  <c r="AR5" i="2"/>
  <c r="Q5" i="2"/>
  <c r="N6" i="2"/>
  <c r="Q6" i="2"/>
  <c r="T6" i="2"/>
  <c r="W6" i="2"/>
  <c r="Z6" i="2"/>
  <c r="AC6" i="2"/>
  <c r="AF6" i="2"/>
  <c r="AI6" i="2"/>
  <c r="AL6" i="2"/>
  <c r="AO6" i="2"/>
  <c r="AR6" i="2"/>
  <c r="AR4" i="2"/>
  <c r="AI4" i="2"/>
  <c r="AL4" i="2"/>
  <c r="AO4" i="2"/>
  <c r="AF4" i="2"/>
  <c r="AC4" i="2"/>
  <c r="Z4" i="2"/>
  <c r="Z5" i="1"/>
  <c r="AC5" i="1"/>
  <c r="AF5" i="1"/>
  <c r="AI5" i="1"/>
  <c r="AL5" i="1"/>
  <c r="AO5" i="1"/>
  <c r="AR5" i="1"/>
  <c r="AU5" i="1"/>
  <c r="AX5" i="1"/>
  <c r="BA5" i="1"/>
  <c r="BD5" i="1"/>
  <c r="Z6" i="1"/>
  <c r="AC6" i="1"/>
  <c r="AF6" i="1"/>
  <c r="AI6" i="1"/>
  <c r="AL6" i="1"/>
  <c r="AO6" i="1"/>
  <c r="AR6" i="1"/>
  <c r="AU6" i="1"/>
  <c r="AX6" i="1"/>
  <c r="BA6" i="1"/>
  <c r="BD6" i="1"/>
  <c r="W6" i="1"/>
  <c r="T6" i="1"/>
  <c r="Q6" i="1"/>
  <c r="N6" i="1"/>
  <c r="K6" i="1"/>
  <c r="H6" i="1"/>
  <c r="W5" i="1"/>
  <c r="T5" i="1"/>
  <c r="Q5" i="1"/>
  <c r="N5" i="1"/>
  <c r="K5" i="1"/>
  <c r="H5" i="1"/>
  <c r="W4" i="2"/>
  <c r="Q4" i="2"/>
  <c r="T4" i="2"/>
  <c r="BD4" i="1"/>
  <c r="BA4" i="1"/>
  <c r="AX4" i="1"/>
  <c r="AR4" i="1"/>
  <c r="AU4" i="1"/>
  <c r="G10" i="1"/>
  <c r="G14" i="1"/>
  <c r="G15" i="1"/>
  <c r="G11" i="1"/>
  <c r="G12" i="1"/>
  <c r="G13" i="1"/>
  <c r="G18" i="1"/>
  <c r="G17" i="1"/>
  <c r="G16" i="1"/>
  <c r="G19" i="1"/>
  <c r="G20" i="1"/>
  <c r="G9" i="1"/>
  <c r="F10" i="1"/>
  <c r="F14" i="1"/>
  <c r="F15" i="1"/>
  <c r="F11" i="1"/>
  <c r="F12" i="1"/>
  <c r="F13" i="1"/>
  <c r="F18" i="1"/>
  <c r="F17" i="1"/>
  <c r="F16" i="1"/>
  <c r="F19" i="1"/>
  <c r="F20" i="1"/>
  <c r="F9" i="1"/>
  <c r="E10" i="1"/>
  <c r="E14" i="1"/>
  <c r="E15" i="1"/>
  <c r="E11" i="1"/>
  <c r="E12" i="1"/>
  <c r="E13" i="1"/>
  <c r="E18" i="1"/>
  <c r="E17" i="1"/>
  <c r="E16" i="1"/>
  <c r="E19" i="1"/>
  <c r="E20" i="1"/>
  <c r="E9" i="1"/>
  <c r="H4" i="1"/>
  <c r="K4" i="1"/>
  <c r="N4" i="1"/>
  <c r="Q4" i="1"/>
  <c r="T4" i="1"/>
  <c r="W4" i="1"/>
  <c r="Z4" i="1"/>
  <c r="AC4" i="1"/>
  <c r="AF4" i="1"/>
  <c r="AI4" i="1"/>
  <c r="AL4" i="1"/>
  <c r="AO4" i="1"/>
  <c r="C9" i="1"/>
  <c r="C10" i="1"/>
  <c r="C14" i="1"/>
  <c r="C15" i="1"/>
  <c r="C11" i="1"/>
  <c r="C12" i="1"/>
  <c r="C13" i="1"/>
  <c r="C18" i="1"/>
  <c r="C17" i="1"/>
  <c r="C16" i="1"/>
  <c r="C19" i="1"/>
  <c r="C20" i="1"/>
  <c r="B4" i="1" l="1"/>
  <c r="N5" i="2" l="1"/>
  <c r="N4" i="2"/>
  <c r="K5" i="2"/>
  <c r="K4" i="2"/>
  <c r="H6" i="2"/>
  <c r="K6" i="2"/>
  <c r="Q3" i="1"/>
  <c r="Q2" i="1"/>
  <c r="Q1" i="1"/>
  <c r="B4" i="2" l="1"/>
  <c r="H5" i="2"/>
  <c r="E2" i="2" l="1"/>
  <c r="E1" i="2"/>
  <c r="E3" i="2"/>
</calcChain>
</file>

<file path=xl/comments1.xml><?xml version="1.0" encoding="utf-8"?>
<comments xmlns="http://schemas.openxmlformats.org/spreadsheetml/2006/main">
  <authors>
    <author>Igor</author>
  </authors>
  <commentList>
    <comment ref="I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L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R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X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A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D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G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J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M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P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S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BB4" authorId="0">
      <text>
        <r>
          <rPr>
            <b/>
            <sz val="9"/>
            <color indexed="81"/>
            <rFont val="Tahoma"/>
            <family val="2"/>
            <charset val="238"/>
          </rPr>
          <t>Z banku</t>
        </r>
      </text>
    </comment>
    <comment ref="O14" authorId="0">
      <text>
        <r>
          <rPr>
            <b/>
            <sz val="9"/>
            <color indexed="81"/>
            <rFont val="Tahoma"/>
            <family val="2"/>
            <charset val="238"/>
          </rPr>
          <t>Mira v průběhu hry jel do porodnice. Ve 3:43 ráno se narodil Matyáš Pavláček, 2,94 kg a 47 cm.</t>
        </r>
      </text>
    </comment>
  </commentList>
</comments>
</file>

<file path=xl/comments2.xml><?xml version="1.0" encoding="utf-8"?>
<comments xmlns="http://schemas.openxmlformats.org/spreadsheetml/2006/main">
  <authors>
    <author>Igor</author>
  </authors>
  <commentList>
    <comment ref="BS3" authorId="0">
      <text>
        <r>
          <rPr>
            <sz val="9"/>
            <color indexed="81"/>
            <rFont val="Tahoma"/>
            <family val="2"/>
            <charset val="238"/>
          </rPr>
          <t xml:space="preserve">Jáchym
</t>
        </r>
      </text>
    </comment>
    <comment ref="BV3" authorId="0">
      <text>
        <r>
          <rPr>
            <b/>
            <sz val="9"/>
            <color indexed="81"/>
            <rFont val="Tahoma"/>
            <family val="2"/>
            <charset val="238"/>
          </rPr>
          <t>Jáchym</t>
        </r>
      </text>
    </comment>
    <comment ref="BY3" authorId="0">
      <text>
        <r>
          <rPr>
            <b/>
            <sz val="9"/>
            <color indexed="81"/>
            <rFont val="Tahoma"/>
            <family val="2"/>
            <charset val="238"/>
          </rPr>
          <t>Jáchym</t>
        </r>
      </text>
    </comment>
    <comment ref="CB3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Jáchym
</t>
        </r>
      </text>
    </comment>
    <comment ref="CH3" authorId="0">
      <text>
        <r>
          <rPr>
            <b/>
            <sz val="9"/>
            <color indexed="81"/>
            <rFont val="Tahoma"/>
            <family val="2"/>
            <charset val="238"/>
          </rPr>
          <t>Jáchym 100
Broňa 100</t>
        </r>
      </text>
    </comment>
    <comment ref="CK3" authorId="0">
      <text>
        <r>
          <rPr>
            <b/>
            <sz val="9"/>
            <color indexed="81"/>
            <rFont val="Tahoma"/>
            <family val="2"/>
            <charset val="238"/>
          </rPr>
          <t>Igor 100
Jáchym 100
Kupony 200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<sst xmlns="http://schemas.openxmlformats.org/spreadsheetml/2006/main" count="575" uniqueCount="126">
  <si>
    <t>- Pořadí</t>
  </si>
  <si>
    <t>B</t>
  </si>
  <si>
    <t>20/03/10</t>
  </si>
  <si>
    <t>- Re-buy</t>
  </si>
  <si>
    <t>Jméno:</t>
  </si>
  <si>
    <t>BANK</t>
  </si>
  <si>
    <t>P</t>
  </si>
  <si>
    <t>Pecen</t>
  </si>
  <si>
    <t>R</t>
  </si>
  <si>
    <t>27/02/10</t>
  </si>
  <si>
    <t>Tomáš Konečný</t>
  </si>
  <si>
    <t>12/02/10</t>
  </si>
  <si>
    <t>30/01/10</t>
  </si>
  <si>
    <t>Špelec</t>
  </si>
  <si>
    <t>Jara Hotel</t>
  </si>
  <si>
    <t>Aleš</t>
  </si>
  <si>
    <t>06/02/10</t>
  </si>
  <si>
    <t>Jáchym</t>
  </si>
  <si>
    <t>Igor</t>
  </si>
  <si>
    <t>06/03/10</t>
  </si>
  <si>
    <t>13/03/10</t>
  </si>
  <si>
    <t>09/01/10</t>
  </si>
  <si>
    <t>Markéta</t>
  </si>
  <si>
    <t>- Body</t>
  </si>
  <si>
    <t>Ludwa</t>
  </si>
  <si>
    <t>Dominik</t>
  </si>
  <si>
    <t>Jirka Hrabec</t>
  </si>
  <si>
    <t>23/01/10</t>
  </si>
  <si>
    <t>16/01/10</t>
  </si>
  <si>
    <t>Mira</t>
  </si>
  <si>
    <t>odehráno</t>
  </si>
  <si>
    <t>Q body</t>
  </si>
  <si>
    <t>Q pořadí</t>
  </si>
  <si>
    <t>Body</t>
  </si>
  <si>
    <t>Tomáš</t>
  </si>
  <si>
    <t>Denní výhry</t>
  </si>
  <si>
    <t>1.</t>
  </si>
  <si>
    <t>2.</t>
  </si>
  <si>
    <t>Broňa Uher</t>
  </si>
  <si>
    <t>Miloš Bednář</t>
  </si>
  <si>
    <t>Jara hotel</t>
  </si>
  <si>
    <t>Vysvětlivky:</t>
  </si>
  <si>
    <t>mimořádná událost :-)</t>
  </si>
  <si>
    <t>Mira Hutter</t>
  </si>
  <si>
    <t>Radek Pecl</t>
  </si>
  <si>
    <t>Martin Lukl</t>
  </si>
  <si>
    <t>Odcizeno :-(</t>
  </si>
  <si>
    <t>Kufr</t>
  </si>
  <si>
    <t>extra bank</t>
  </si>
  <si>
    <t>Způsob vyplácení výher</t>
  </si>
  <si>
    <t>půlroční bank</t>
  </si>
  <si>
    <t>Zbyňa</t>
  </si>
  <si>
    <t>Karel</t>
  </si>
  <si>
    <t>Minis</t>
  </si>
  <si>
    <t>Piňus</t>
  </si>
  <si>
    <t>T</t>
  </si>
  <si>
    <t>U</t>
  </si>
  <si>
    <t>N</t>
  </si>
  <si>
    <t>A</t>
  </si>
  <si>
    <t>J</t>
  </si>
  <si>
    <t>Filip</t>
  </si>
  <si>
    <t>Dušan</t>
  </si>
  <si>
    <t>Ondra Herich</t>
  </si>
  <si>
    <t>80000/160000</t>
  </si>
  <si>
    <t>60000/120000</t>
  </si>
  <si>
    <t>50000/100000</t>
  </si>
  <si>
    <t>40000/80000</t>
  </si>
  <si>
    <t>30000/60000</t>
  </si>
  <si>
    <t>20000/40000</t>
  </si>
  <si>
    <t>15000/30000</t>
  </si>
  <si>
    <t>10000/20000</t>
  </si>
  <si>
    <t>8000/16000</t>
  </si>
  <si>
    <t>6000/12000</t>
  </si>
  <si>
    <t>5000/10000</t>
  </si>
  <si>
    <t>4000/8000</t>
  </si>
  <si>
    <t>3000/6000</t>
  </si>
  <si>
    <t>2000/4000</t>
  </si>
  <si>
    <t>1500/3000</t>
  </si>
  <si>
    <t>1000/2000</t>
  </si>
  <si>
    <t>800/1600</t>
  </si>
  <si>
    <t>600/1200</t>
  </si>
  <si>
    <t>500/1000</t>
  </si>
  <si>
    <t>400/800</t>
  </si>
  <si>
    <t>300/600</t>
  </si>
  <si>
    <t>200/400</t>
  </si>
  <si>
    <t>150/300</t>
  </si>
  <si>
    <t>100/200</t>
  </si>
  <si>
    <t>75/150</t>
  </si>
  <si>
    <t>50/100</t>
  </si>
  <si>
    <t>25/50</t>
  </si>
  <si>
    <t>10/25</t>
  </si>
  <si>
    <t>blind structure</t>
  </si>
  <si>
    <t>Staňa</t>
  </si>
  <si>
    <t>Škaris</t>
  </si>
  <si>
    <t>VYÚČTOVÁNÍ</t>
  </si>
  <si>
    <t>Naspořeno</t>
  </si>
  <si>
    <t>různé výdaje</t>
  </si>
  <si>
    <t>Hotel - občerstvení</t>
  </si>
  <si>
    <t>Coca-Cola 4*2L</t>
  </si>
  <si>
    <t>6*mandle</t>
  </si>
  <si>
    <t>4* Kinder vajíčko</t>
  </si>
  <si>
    <t>Výdaje</t>
  </si>
  <si>
    <t>Zůstatek</t>
  </si>
  <si>
    <t>11 dokupů * 150</t>
  </si>
  <si>
    <t>25 hráčů * 250</t>
  </si>
  <si>
    <t>vyplacené výhry</t>
  </si>
  <si>
    <t>Tullamore (vydržela :-))</t>
  </si>
  <si>
    <t>Velikonoční turnaj 23.4.2011</t>
  </si>
  <si>
    <t>Jáchymovi na kufr</t>
  </si>
  <si>
    <t>jméno</t>
  </si>
  <si>
    <t>body</t>
  </si>
  <si>
    <t>her</t>
  </si>
  <si>
    <t>ABSOLUTNÍ POŘADÍ OD LEDNA 2010</t>
  </si>
  <si>
    <t>dokup</t>
  </si>
  <si>
    <t>Dokup</t>
  </si>
  <si>
    <t>I. Pololetí</t>
  </si>
  <si>
    <t>II. Pololetí</t>
  </si>
  <si>
    <t>Jara</t>
  </si>
  <si>
    <t>Ondra</t>
  </si>
  <si>
    <t>Lukáš</t>
  </si>
  <si>
    <t>±</t>
  </si>
  <si>
    <r>
      <rPr>
        <b/>
        <sz val="11"/>
        <color indexed="17"/>
        <rFont val="Calibri"/>
        <family val="2"/>
        <charset val="238"/>
      </rPr>
      <t>±</t>
    </r>
    <r>
      <rPr>
        <b/>
        <sz val="11"/>
        <color indexed="17"/>
        <rFont val="Arial"/>
        <family val="2"/>
      </rPr>
      <t xml:space="preserve"> body</t>
    </r>
  </si>
  <si>
    <t>Hráčů</t>
  </si>
  <si>
    <t>Vyúčtování</t>
  </si>
  <si>
    <t>Broňa</t>
  </si>
  <si>
    <t>Aktualizováno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</si>
</sst>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Kč&quot;;[Red]\-#,##0\ &quot;Kč&quot;"/>
    <numFmt numFmtId="44" formatCode="_-* #,##0.00\ &quot;Kč&quot;_-;\-* #,##0.00\ &quot;Kč&quot;_-;_-* &quot;-&quot;??\ &quot;Kč&quot;_-;_-@_-"/>
    <numFmt numFmtId="164" formatCode="dd\/mm\/yy;@"/>
    <numFmt numFmtId="165" formatCode="0.0"/>
    <numFmt numFmtId="166" formatCode="dd/mm/yy;@"/>
    <numFmt numFmtId="167" formatCode="0.00_ ;[Red]\-0.00\ "/>
    <numFmt numFmtId="168" formatCode="#,##0\ &quot;Kč&quot;"/>
    <numFmt numFmtId="169" formatCode="h:mm;@"/>
    <numFmt numFmtId="170" formatCode="0_ ;[Red]\-0\ "/>
  </numFmts>
  <fonts count="107" x14ac:knownFonts="1"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62"/>
      <name val="arial"/>
      <family val="2"/>
    </font>
    <font>
      <sz val="11"/>
      <color indexed="34"/>
      <name val="arial"/>
      <family val="2"/>
    </font>
    <font>
      <b/>
      <sz val="10"/>
      <color indexed="51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sz val="11"/>
      <color indexed="22"/>
      <name val="arial"/>
      <family val="2"/>
    </font>
    <font>
      <i/>
      <sz val="11"/>
      <color indexed="8"/>
      <name val="arial"/>
      <family val="2"/>
    </font>
    <font>
      <sz val="11"/>
      <color indexed="57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18"/>
      <name val="arial"/>
      <family val="2"/>
    </font>
    <font>
      <b/>
      <sz val="11"/>
      <color indexed="18"/>
      <name val="arial"/>
      <family val="2"/>
    </font>
    <font>
      <b/>
      <sz val="11"/>
      <color indexed="57"/>
      <name val="arial"/>
      <family val="2"/>
    </font>
    <font>
      <sz val="10"/>
      <color indexed="57"/>
      <name val="Arial"/>
      <family val="2"/>
    </font>
    <font>
      <sz val="10"/>
      <color indexed="62"/>
      <name val="Arial"/>
      <family val="2"/>
    </font>
    <font>
      <sz val="10"/>
      <color indexed="17"/>
      <name val="Arial"/>
      <family val="2"/>
    </font>
    <font>
      <b/>
      <sz val="11"/>
      <color rgb="FFFFFF00"/>
      <name val="arial"/>
      <family val="2"/>
      <charset val="238"/>
    </font>
    <font>
      <sz val="10"/>
      <color theme="4" tint="-0.249977111117893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3"/>
      <name val="Arial"/>
      <family val="2"/>
    </font>
    <font>
      <sz val="11"/>
      <color indexed="17"/>
      <name val="arial"/>
      <family val="2"/>
      <charset val="238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  <charset val="238"/>
    </font>
    <font>
      <b/>
      <i/>
      <sz val="12"/>
      <color theme="0"/>
      <name val="arial"/>
      <family val="2"/>
    </font>
    <font>
      <b/>
      <sz val="11"/>
      <color rgb="FFFF000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rgb="FFFFFF0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sz val="10"/>
      <color indexed="34"/>
      <name val="Arial"/>
      <family val="2"/>
    </font>
    <font>
      <b/>
      <i/>
      <sz val="10"/>
      <color indexed="51"/>
      <name val="Arial"/>
      <family val="2"/>
    </font>
    <font>
      <sz val="10"/>
      <color indexed="12"/>
      <name val="Arial"/>
      <family val="2"/>
    </font>
    <font>
      <sz val="10"/>
      <color indexed="22"/>
      <name val="Arial"/>
      <family val="2"/>
    </font>
    <font>
      <b/>
      <sz val="10"/>
      <color rgb="FF00B0F0"/>
      <name val="Arial"/>
      <family val="2"/>
    </font>
    <font>
      <i/>
      <sz val="10"/>
      <color indexed="8"/>
      <name val="Arial"/>
      <family val="2"/>
    </font>
    <font>
      <b/>
      <i/>
      <sz val="10"/>
      <color rgb="FF00B0F0"/>
      <name val="Arial"/>
      <family val="2"/>
    </font>
    <font>
      <b/>
      <i/>
      <sz val="10"/>
      <color indexed="8"/>
      <name val="Arial"/>
      <family val="2"/>
    </font>
    <font>
      <b/>
      <sz val="10"/>
      <color indexed="34"/>
      <name val="Arial"/>
      <family val="2"/>
    </font>
    <font>
      <b/>
      <i/>
      <sz val="10"/>
      <color theme="0"/>
      <name val="Arial"/>
      <family val="2"/>
    </font>
    <font>
      <b/>
      <sz val="10"/>
      <color rgb="FFFF0000"/>
      <name val="Arial"/>
      <family val="2"/>
    </font>
    <font>
      <b/>
      <i/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B0F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0"/>
      <color rgb="FF00B05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4"/>
      <name val="Arial"/>
      <family val="2"/>
      <charset val="238"/>
    </font>
    <font>
      <b/>
      <sz val="11"/>
      <color indexed="12"/>
      <name val="Arial"/>
      <family val="2"/>
    </font>
    <font>
      <b/>
      <sz val="11"/>
      <color indexed="17"/>
      <name val="Arial"/>
      <family val="2"/>
    </font>
    <font>
      <b/>
      <sz val="11"/>
      <color indexed="62"/>
      <name val="Arial"/>
      <family val="2"/>
    </font>
    <font>
      <b/>
      <sz val="11"/>
      <name val="Arial"/>
      <family val="2"/>
    </font>
    <font>
      <b/>
      <i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11"/>
      <color indexed="34"/>
      <name val="Arial"/>
      <family val="2"/>
    </font>
    <font>
      <b/>
      <sz val="11"/>
      <color rgb="FF00B0F0"/>
      <name val="arial"/>
      <family val="2"/>
      <charset val="238"/>
    </font>
    <font>
      <b/>
      <sz val="11"/>
      <color indexed="51"/>
      <name val="Arial"/>
      <family val="2"/>
    </font>
    <font>
      <u/>
      <sz val="10"/>
      <color theme="10"/>
      <name val="Arial"/>
      <family val="2"/>
    </font>
    <font>
      <b/>
      <sz val="11"/>
      <color theme="0"/>
      <name val="arial"/>
      <family val="2"/>
      <charset val="238"/>
    </font>
    <font>
      <b/>
      <i/>
      <sz val="11"/>
      <color rgb="FFFFFF00"/>
      <name val="arial"/>
      <family val="2"/>
      <charset val="238"/>
    </font>
    <font>
      <b/>
      <sz val="11"/>
      <color theme="1"/>
      <name val="Arial"/>
      <family val="2"/>
    </font>
    <font>
      <b/>
      <sz val="11"/>
      <color indexed="17"/>
      <name val="arial"/>
      <family val="2"/>
      <charset val="238"/>
    </font>
    <font>
      <b/>
      <i/>
      <sz val="11"/>
      <color rgb="FFC4BD97"/>
      <name val="Arial"/>
      <family val="2"/>
      <charset val="238"/>
    </font>
    <font>
      <sz val="10"/>
      <color rgb="FF92D050"/>
      <name val="Arial"/>
      <family val="2"/>
      <charset val="238"/>
    </font>
    <font>
      <b/>
      <u/>
      <sz val="10"/>
      <color theme="0"/>
      <name val="Arial"/>
      <family val="2"/>
      <charset val="238"/>
    </font>
    <font>
      <b/>
      <u/>
      <sz val="10"/>
      <color rgb="FFFFFF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1"/>
      <color rgb="FF002060"/>
      <name val="Calibri"/>
      <family val="2"/>
      <charset val="238"/>
      <scheme val="minor"/>
    </font>
    <font>
      <b/>
      <sz val="12"/>
      <color rgb="FFFFFFFF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color rgb="FF2706EC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2706EC"/>
      <name val="Arial"/>
      <family val="2"/>
      <charset val="238"/>
    </font>
    <font>
      <b/>
      <sz val="28"/>
      <color theme="9"/>
      <name val="Arial"/>
      <family val="2"/>
      <charset val="238"/>
    </font>
    <font>
      <b/>
      <u/>
      <sz val="12"/>
      <color theme="0"/>
      <name val="Arial"/>
      <family val="2"/>
      <charset val="238"/>
    </font>
    <font>
      <sz val="11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0"/>
      <color theme="3"/>
      <name val="Arial"/>
      <family val="2"/>
      <charset val="238"/>
    </font>
    <font>
      <b/>
      <sz val="11"/>
      <color indexed="17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0041C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0033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44" fontId="26" fillId="0" borderId="0" applyFont="0" applyFill="0" applyBorder="0" applyAlignment="0" applyProtection="0"/>
    <xf numFmtId="0" fontId="11" fillId="12" borderId="0" applyFont="0"/>
    <xf numFmtId="0" fontId="2" fillId="0" borderId="0"/>
    <xf numFmtId="0" fontId="76" fillId="0" borderId="0" applyNumberFormat="0" applyFill="0" applyBorder="0" applyAlignment="0" applyProtection="0">
      <alignment vertical="center"/>
    </xf>
    <xf numFmtId="0" fontId="85" fillId="0" borderId="0"/>
  </cellStyleXfs>
  <cellXfs count="52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0" fillId="2" borderId="2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center"/>
    </xf>
    <xf numFmtId="164" fontId="11" fillId="3" borderId="0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right"/>
    </xf>
    <xf numFmtId="164" fontId="8" fillId="0" borderId="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164" fontId="9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13" fillId="3" borderId="0" xfId="0" applyNumberFormat="1" applyFont="1" applyFill="1" applyBorder="1" applyAlignment="1" applyProtection="1">
      <alignment horizont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5" fillId="0" borderId="4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17" fillId="0" borderId="0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right"/>
    </xf>
    <xf numFmtId="0" fontId="9" fillId="3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165" fontId="9" fillId="0" borderId="0" xfId="0" applyNumberFormat="1" applyFont="1" applyFill="1" applyBorder="1" applyAlignment="1" applyProtection="1">
      <alignment horizontal="right"/>
    </xf>
    <xf numFmtId="165" fontId="20" fillId="6" borderId="0" xfId="0" applyNumberFormat="1" applyFont="1" applyFill="1" applyBorder="1" applyAlignment="1" applyProtection="1">
      <alignment horizontal="right"/>
    </xf>
    <xf numFmtId="165" fontId="20" fillId="6" borderId="3" xfId="0" applyNumberFormat="1" applyFont="1" applyFill="1" applyBorder="1" applyAlignment="1" applyProtection="1">
      <alignment horizontal="right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2" fillId="2" borderId="2" xfId="0" applyNumberFormat="1" applyFont="1" applyFill="1" applyBorder="1" applyAlignment="1" applyProtection="1">
      <alignment horizont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0" fillId="6" borderId="0" xfId="0" applyNumberFormat="1" applyFont="1" applyFill="1" applyBorder="1" applyAlignment="1" applyProtection="1">
      <alignment horizontal="right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4" borderId="0" xfId="0" applyNumberFormat="1" applyFont="1" applyFill="1" applyBorder="1" applyAlignment="1" applyProtection="1">
      <alignment horizontal="right"/>
    </xf>
    <xf numFmtId="164" fontId="9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27" fillId="8" borderId="0" xfId="0" applyNumberFormat="1" applyFont="1" applyFill="1" applyBorder="1" applyAlignment="1" applyProtection="1">
      <alignment horizontal="right"/>
    </xf>
    <xf numFmtId="0" fontId="9" fillId="9" borderId="0" xfId="0" applyNumberFormat="1" applyFont="1" applyFill="1" applyBorder="1" applyAlignment="1" applyProtection="1">
      <alignment horizontal="right"/>
    </xf>
    <xf numFmtId="0" fontId="28" fillId="8" borderId="0" xfId="0" applyNumberFormat="1" applyFont="1" applyFill="1" applyBorder="1" applyAlignment="1" applyProtection="1">
      <alignment horizontal="center"/>
    </xf>
    <xf numFmtId="0" fontId="28" fillId="9" borderId="0" xfId="0" applyNumberFormat="1" applyFont="1" applyFill="1" applyBorder="1" applyAlignment="1" applyProtection="1">
      <alignment horizontal="center"/>
    </xf>
    <xf numFmtId="0" fontId="31" fillId="11" borderId="3" xfId="0" applyFont="1" applyFill="1" applyBorder="1" applyAlignment="1">
      <alignment horizontal="right" vertical="center"/>
    </xf>
    <xf numFmtId="9" fontId="6" fillId="0" borderId="1" xfId="0" applyNumberFormat="1" applyFont="1" applyFill="1" applyBorder="1" applyAlignment="1" applyProtection="1">
      <alignment horizontal="center" wrapText="1"/>
    </xf>
    <xf numFmtId="9" fontId="6" fillId="0" borderId="2" xfId="0" applyNumberFormat="1" applyFont="1" applyFill="1" applyBorder="1" applyAlignment="1" applyProtection="1">
      <alignment horizontal="center" wrapText="1"/>
    </xf>
    <xf numFmtId="0" fontId="0" fillId="0" borderId="0" xfId="0" applyFont="1">
      <alignment vertical="center"/>
    </xf>
    <xf numFmtId="0" fontId="33" fillId="12" borderId="0" xfId="2" applyFont="1"/>
    <xf numFmtId="0" fontId="32" fillId="6" borderId="0" xfId="0" applyNumberFormat="1" applyFont="1" applyFill="1" applyBorder="1" applyAlignment="1" applyProtection="1">
      <alignment horizontal="right"/>
    </xf>
    <xf numFmtId="165" fontId="32" fillId="6" borderId="0" xfId="0" applyNumberFormat="1" applyFont="1" applyFill="1" applyBorder="1" applyAlignment="1" applyProtection="1">
      <alignment horizontal="right"/>
    </xf>
    <xf numFmtId="0" fontId="37" fillId="0" borderId="0" xfId="0" applyFont="1">
      <alignment vertical="center"/>
    </xf>
    <xf numFmtId="0" fontId="38" fillId="12" borderId="0" xfId="2" applyFont="1"/>
    <xf numFmtId="0" fontId="0" fillId="0" borderId="0" xfId="0" applyFont="1" applyAlignment="1">
      <alignment horizontal="right" vertical="center"/>
    </xf>
    <xf numFmtId="0" fontId="39" fillId="13" borderId="0" xfId="0" applyFont="1" applyFill="1" applyAlignment="1">
      <alignment horizontal="center"/>
    </xf>
    <xf numFmtId="0" fontId="18" fillId="0" borderId="0" xfId="0" applyNumberFormat="1" applyFont="1" applyFill="1" applyBorder="1" applyAlignment="1" applyProtection="1">
      <alignment horizontal="center"/>
    </xf>
    <xf numFmtId="0" fontId="40" fillId="15" borderId="1" xfId="0" applyNumberFormat="1" applyFont="1" applyFill="1" applyBorder="1" applyAlignment="1" applyProtection="1">
      <alignment horizontal="center"/>
    </xf>
    <xf numFmtId="0" fontId="42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center"/>
    </xf>
    <xf numFmtId="0" fontId="43" fillId="15" borderId="2" xfId="0" applyNumberFormat="1" applyFont="1" applyFill="1" applyBorder="1" applyAlignment="1" applyProtection="1">
      <alignment horizontal="center"/>
    </xf>
    <xf numFmtId="164" fontId="42" fillId="0" borderId="0" xfId="0" applyNumberFormat="1" applyFont="1" applyFill="1" applyBorder="1" applyAlignment="1" applyProtection="1">
      <alignment horizontal="center"/>
    </xf>
    <xf numFmtId="164" fontId="45" fillId="3" borderId="0" xfId="0" applyNumberFormat="1" applyFont="1" applyFill="1" applyBorder="1" applyAlignment="1" applyProtection="1">
      <alignment horizontal="center"/>
    </xf>
    <xf numFmtId="164" fontId="42" fillId="0" borderId="1" xfId="0" applyNumberFormat="1" applyFont="1" applyFill="1" applyBorder="1" applyAlignment="1" applyProtection="1">
      <alignment horizontal="center"/>
    </xf>
    <xf numFmtId="164" fontId="19" fillId="0" borderId="0" xfId="0" applyNumberFormat="1" applyFont="1" applyFill="1" applyBorder="1" applyAlignment="1" applyProtection="1">
      <alignment horizontal="center"/>
    </xf>
    <xf numFmtId="0" fontId="47" fillId="3" borderId="1" xfId="0" applyNumberFormat="1" applyFont="1" applyFill="1" applyBorder="1" applyAlignment="1" applyProtection="1">
      <alignment horizontal="center"/>
    </xf>
    <xf numFmtId="0" fontId="19" fillId="3" borderId="1" xfId="0" applyNumberFormat="1" applyFont="1" applyFill="1" applyBorder="1" applyAlignment="1" applyProtection="1">
      <alignment horizontal="right"/>
    </xf>
    <xf numFmtId="0" fontId="0" fillId="0" borderId="0" xfId="0" applyFont="1" applyFill="1" applyAlignment="1">
      <alignment horizontal="right" vertical="center"/>
    </xf>
    <xf numFmtId="0" fontId="0" fillId="8" borderId="0" xfId="0" applyNumberFormat="1" applyFont="1" applyFill="1" applyBorder="1" applyAlignment="1" applyProtection="1">
      <alignment horizontal="right"/>
    </xf>
    <xf numFmtId="0" fontId="39" fillId="8" borderId="0" xfId="0" applyNumberFormat="1" applyFont="1" applyFill="1" applyBorder="1" applyAlignment="1" applyProtection="1">
      <alignment horizontal="center"/>
    </xf>
    <xf numFmtId="0" fontId="0" fillId="0" borderId="0" xfId="0" applyFont="1" applyFill="1">
      <alignment vertical="center"/>
    </xf>
    <xf numFmtId="0" fontId="19" fillId="9" borderId="0" xfId="0" applyNumberFormat="1" applyFont="1" applyFill="1" applyBorder="1" applyAlignment="1" applyProtection="1">
      <alignment horizontal="right"/>
    </xf>
    <xf numFmtId="0" fontId="39" fillId="9" borderId="0" xfId="0" applyNumberFormat="1" applyFont="1" applyFill="1" applyBorder="1" applyAlignment="1" applyProtection="1">
      <alignment horizontal="center"/>
    </xf>
    <xf numFmtId="166" fontId="0" fillId="0" borderId="0" xfId="0" applyNumberFormat="1" applyFont="1" applyAlignment="1">
      <alignment horizontal="right" vertical="center"/>
    </xf>
    <xf numFmtId="166" fontId="51" fillId="0" borderId="1" xfId="0" applyNumberFormat="1" applyFont="1" applyFill="1" applyBorder="1" applyAlignment="1" applyProtection="1">
      <alignment horizontal="center" vertical="center"/>
    </xf>
    <xf numFmtId="166" fontId="52" fillId="0" borderId="1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>
      <alignment vertical="center"/>
    </xf>
    <xf numFmtId="0" fontId="47" fillId="0" borderId="12" xfId="0" applyNumberFormat="1" applyFont="1" applyFill="1" applyBorder="1" applyAlignment="1" applyProtection="1"/>
    <xf numFmtId="0" fontId="53" fillId="0" borderId="12" xfId="0" applyNumberFormat="1" applyFont="1" applyFill="1" applyBorder="1" applyAlignment="1" applyProtection="1">
      <alignment horizontal="center"/>
    </xf>
    <xf numFmtId="0" fontId="53" fillId="0" borderId="13" xfId="0" applyNumberFormat="1" applyFont="1" applyFill="1" applyBorder="1" applyAlignment="1" applyProtection="1">
      <alignment horizontal="center"/>
    </xf>
    <xf numFmtId="0" fontId="54" fillId="0" borderId="17" xfId="0" applyNumberFormat="1" applyFont="1" applyFill="1" applyBorder="1" applyAlignment="1" applyProtection="1">
      <alignment horizontal="center"/>
    </xf>
    <xf numFmtId="0" fontId="55" fillId="0" borderId="13" xfId="0" applyNumberFormat="1" applyFont="1" applyFill="1" applyBorder="1" applyAlignment="1" applyProtection="1">
      <alignment horizontal="center"/>
    </xf>
    <xf numFmtId="0" fontId="0" fillId="0" borderId="0" xfId="0" applyFont="1" applyBorder="1">
      <alignment vertical="center"/>
    </xf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0" fontId="42" fillId="0" borderId="1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right"/>
    </xf>
    <xf numFmtId="0" fontId="19" fillId="0" borderId="0" xfId="0" applyNumberFormat="1" applyFont="1" applyFill="1" applyBorder="1" applyAlignment="1" applyProtection="1">
      <alignment horizontal="right"/>
    </xf>
    <xf numFmtId="164" fontId="42" fillId="0" borderId="0" xfId="0" applyNumberFormat="1" applyFont="1" applyFill="1" applyBorder="1" applyAlignment="1" applyProtection="1">
      <alignment horizontal="right"/>
    </xf>
    <xf numFmtId="0" fontId="42" fillId="0" borderId="0" xfId="0" applyNumberFormat="1" applyFont="1" applyFill="1" applyBorder="1" applyAlignment="1" applyProtection="1"/>
    <xf numFmtId="9" fontId="6" fillId="0" borderId="0" xfId="0" applyNumberFormat="1" applyFont="1" applyFill="1" applyBorder="1" applyAlignment="1" applyProtection="1">
      <alignment wrapText="1"/>
    </xf>
    <xf numFmtId="0" fontId="6" fillId="0" borderId="0" xfId="0" applyNumberFormat="1" applyFont="1" applyFill="1" applyBorder="1" applyAlignment="1" applyProtection="1"/>
    <xf numFmtId="9" fontId="6" fillId="0" borderId="1" xfId="0" applyNumberFormat="1" applyFont="1" applyFill="1" applyBorder="1" applyAlignment="1" applyProtection="1"/>
    <xf numFmtId="164" fontId="6" fillId="0" borderId="1" xfId="0" applyNumberFormat="1" applyFont="1" applyFill="1" applyBorder="1" applyAlignment="1" applyProtection="1"/>
    <xf numFmtId="0" fontId="40" fillId="0" borderId="0" xfId="0" applyNumberFormat="1" applyFont="1" applyFill="1" applyBorder="1" applyAlignment="1" applyProtection="1">
      <alignment horizontal="center"/>
    </xf>
    <xf numFmtId="44" fontId="41" fillId="0" borderId="0" xfId="1" applyFont="1" applyFill="1" applyBorder="1" applyAlignment="1" applyProtection="1">
      <alignment wrapText="1"/>
    </xf>
    <xf numFmtId="0" fontId="43" fillId="0" borderId="0" xfId="0" applyNumberFormat="1" applyFont="1" applyFill="1" applyBorder="1" applyAlignment="1" applyProtection="1">
      <alignment horizontal="center"/>
    </xf>
    <xf numFmtId="0" fontId="17" fillId="0" borderId="1" xfId="0" applyNumberFormat="1" applyFont="1" applyFill="1" applyBorder="1" applyAlignment="1" applyProtection="1">
      <alignment horizontal="center"/>
    </xf>
    <xf numFmtId="44" fontId="41" fillId="0" borderId="1" xfId="1" applyFont="1" applyFill="1" applyBorder="1" applyAlignment="1" applyProtection="1">
      <alignment wrapText="1"/>
    </xf>
    <xf numFmtId="9" fontId="6" fillId="0" borderId="1" xfId="0" applyNumberFormat="1" applyFont="1" applyFill="1" applyBorder="1" applyAlignment="1" applyProtection="1">
      <alignment horizontal="center"/>
    </xf>
    <xf numFmtId="0" fontId="17" fillId="15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63" fillId="11" borderId="3" xfId="0" applyFont="1" applyFill="1" applyBorder="1" applyAlignment="1">
      <alignment horizontal="right" vertical="center"/>
    </xf>
    <xf numFmtId="0" fontId="64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4" fillId="0" borderId="0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0" fontId="68" fillId="0" borderId="12" xfId="0" applyNumberFormat="1" applyFont="1" applyFill="1" applyBorder="1" applyAlignment="1" applyProtection="1">
      <alignment horizontal="center"/>
    </xf>
    <xf numFmtId="0" fontId="67" fillId="0" borderId="13" xfId="0" applyNumberFormat="1" applyFont="1" applyFill="1" applyBorder="1" applyAlignment="1" applyProtection="1">
      <alignment horizontal="center"/>
    </xf>
    <xf numFmtId="0" fontId="69" fillId="0" borderId="17" xfId="0" applyNumberFormat="1" applyFont="1" applyFill="1" applyBorder="1" applyAlignment="1" applyProtection="1">
      <alignment horizontal="center"/>
    </xf>
    <xf numFmtId="0" fontId="68" fillId="0" borderId="13" xfId="0" applyNumberFormat="1" applyFont="1" applyFill="1" applyBorder="1" applyAlignment="1" applyProtection="1">
      <alignment horizontal="center"/>
    </xf>
    <xf numFmtId="0" fontId="13" fillId="0" borderId="12" xfId="0" applyNumberFormat="1" applyFont="1" applyFill="1" applyBorder="1" applyAlignment="1" applyProtection="1"/>
    <xf numFmtId="166" fontId="27" fillId="0" borderId="0" xfId="0" applyNumberFormat="1" applyFont="1">
      <alignment vertical="center"/>
    </xf>
    <xf numFmtId="166" fontId="15" fillId="0" borderId="1" xfId="0" applyNumberFormat="1" applyFont="1" applyFill="1" applyBorder="1" applyAlignment="1" applyProtection="1">
      <alignment horizontal="center" vertical="center"/>
    </xf>
    <xf numFmtId="166" fontId="14" fillId="0" borderId="1" xfId="0" applyNumberFormat="1" applyFont="1" applyFill="1" applyBorder="1" applyAlignment="1" applyProtection="1">
      <alignment horizontal="center" vertical="center"/>
    </xf>
    <xf numFmtId="166" fontId="27" fillId="0" borderId="0" xfId="0" applyNumberFormat="1" applyFont="1" applyAlignment="1">
      <alignment horizontal="right" vertical="center"/>
    </xf>
    <xf numFmtId="0" fontId="27" fillId="0" borderId="0" xfId="0" applyFont="1" applyFill="1">
      <alignment vertical="center"/>
    </xf>
    <xf numFmtId="0" fontId="70" fillId="9" borderId="0" xfId="0" applyNumberFormat="1" applyFont="1" applyFill="1" applyBorder="1" applyAlignment="1" applyProtection="1">
      <alignment horizontal="center"/>
    </xf>
    <xf numFmtId="0" fontId="27" fillId="0" borderId="0" xfId="0" applyFont="1" applyFill="1" applyAlignment="1">
      <alignment horizontal="right" vertical="center"/>
    </xf>
    <xf numFmtId="0" fontId="70" fillId="8" borderId="0" xfId="0" applyNumberFormat="1" applyFont="1" applyFill="1" applyBorder="1" applyAlignment="1" applyProtection="1">
      <alignment horizontal="center"/>
    </xf>
    <xf numFmtId="0" fontId="13" fillId="3" borderId="1" xfId="0" applyNumberFormat="1" applyFont="1" applyFill="1" applyBorder="1" applyAlignment="1" applyProtection="1">
      <alignment horizontal="center"/>
    </xf>
    <xf numFmtId="0" fontId="71" fillId="16" borderId="1" xfId="0" applyNumberFormat="1" applyFont="1" applyFill="1" applyBorder="1" applyAlignment="1" applyProtection="1">
      <alignment horizont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right" vertical="center"/>
    </xf>
    <xf numFmtId="0" fontId="7" fillId="0" borderId="0" xfId="0" applyNumberFormat="1" applyFont="1" applyFill="1" applyBorder="1" applyAlignment="1" applyProtection="1"/>
    <xf numFmtId="9" fontId="7" fillId="0" borderId="0" xfId="0" applyNumberFormat="1" applyFont="1" applyFill="1" applyBorder="1" applyAlignment="1" applyProtection="1">
      <alignment wrapText="1"/>
    </xf>
    <xf numFmtId="44" fontId="75" fillId="0" borderId="0" xfId="1" applyFont="1" applyFill="1" applyBorder="1" applyAlignment="1" applyProtection="1">
      <alignment wrapText="1"/>
    </xf>
    <xf numFmtId="0" fontId="10" fillId="0" borderId="0" xfId="0" applyNumberFormat="1" applyFont="1" applyFill="1" applyBorder="1" applyAlignment="1" applyProtection="1">
      <alignment horizontal="center"/>
    </xf>
    <xf numFmtId="0" fontId="12" fillId="2" borderId="5" xfId="0" applyNumberFormat="1" applyFont="1" applyFill="1" applyBorder="1" applyAlignment="1" applyProtection="1">
      <alignment horizontal="center"/>
    </xf>
    <xf numFmtId="0" fontId="2" fillId="0" borderId="0" xfId="3"/>
    <xf numFmtId="0" fontId="2" fillId="0" borderId="0" xfId="3" applyFill="1"/>
    <xf numFmtId="0" fontId="0" fillId="0" borderId="15" xfId="0" applyBorder="1">
      <alignment vertical="center"/>
    </xf>
    <xf numFmtId="0" fontId="66" fillId="0" borderId="19" xfId="0" applyFont="1" applyBorder="1" applyAlignment="1">
      <alignment horizontal="center" vertical="center"/>
    </xf>
    <xf numFmtId="0" fontId="66" fillId="0" borderId="15" xfId="0" applyFont="1" applyBorder="1" applyAlignment="1">
      <alignment horizontal="center" vertical="center"/>
    </xf>
    <xf numFmtId="0" fontId="66" fillId="0" borderId="15" xfId="0" applyFont="1" applyFill="1" applyBorder="1" applyAlignment="1">
      <alignment horizontal="center" vertical="center"/>
    </xf>
    <xf numFmtId="0" fontId="64" fillId="0" borderId="23" xfId="0" applyFont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78" fillId="3" borderId="0" xfId="0" applyNumberFormat="1" applyFont="1" applyFill="1" applyBorder="1" applyAlignment="1" applyProtection="1">
      <alignment horizontal="center"/>
    </xf>
    <xf numFmtId="0" fontId="63" fillId="11" borderId="25" xfId="0" applyFont="1" applyFill="1" applyBorder="1" applyAlignment="1">
      <alignment horizontal="right" vertical="center"/>
    </xf>
    <xf numFmtId="0" fontId="65" fillId="0" borderId="24" xfId="0" applyFont="1" applyBorder="1" applyAlignment="1">
      <alignment horizontal="center" vertical="center"/>
    </xf>
    <xf numFmtId="0" fontId="64" fillId="0" borderId="27" xfId="0" applyFont="1" applyBorder="1" applyAlignment="1">
      <alignment horizontal="center" vertical="center"/>
    </xf>
    <xf numFmtId="0" fontId="66" fillId="0" borderId="28" xfId="0" applyFont="1" applyBorder="1" applyAlignment="1">
      <alignment horizontal="center" vertical="center"/>
    </xf>
    <xf numFmtId="0" fontId="0" fillId="0" borderId="24" xfId="0" applyBorder="1">
      <alignment vertical="center"/>
    </xf>
    <xf numFmtId="1" fontId="63" fillId="11" borderId="3" xfId="0" applyNumberFormat="1" applyFont="1" applyFill="1" applyBorder="1" applyAlignment="1">
      <alignment horizontal="right" vertical="center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NumberFormat="1" applyFont="1" applyFill="1" applyBorder="1" applyAlignment="1" applyProtection="1">
      <alignment vertical="center" wrapText="1"/>
    </xf>
    <xf numFmtId="0" fontId="17" fillId="0" borderId="23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vertical="center" wrapText="1"/>
    </xf>
    <xf numFmtId="0" fontId="17" fillId="0" borderId="23" xfId="0" applyNumberFormat="1" applyFont="1" applyFill="1" applyBorder="1" applyAlignment="1" applyProtection="1">
      <alignment horizontal="center" wrapText="1"/>
    </xf>
    <xf numFmtId="0" fontId="0" fillId="0" borderId="23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23" xfId="0" applyNumberFormat="1" applyFont="1" applyFill="1" applyBorder="1" applyAlignment="1" applyProtection="1">
      <alignment horizontal="center" vertical="center" wrapText="1"/>
    </xf>
    <xf numFmtId="0" fontId="0" fillId="0" borderId="23" xfId="0" applyBorder="1">
      <alignment vertical="center"/>
    </xf>
    <xf numFmtId="0" fontId="18" fillId="0" borderId="0" xfId="0" applyNumberFormat="1" applyFont="1" applyFill="1" applyBorder="1" applyAlignment="1" applyProtection="1">
      <alignment wrapText="1"/>
    </xf>
    <xf numFmtId="0" fontId="0" fillId="0" borderId="23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>
      <alignment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0" fillId="0" borderId="15" xfId="0" applyNumberFormat="1" applyFont="1" applyFill="1" applyBorder="1" applyAlignment="1" applyProtection="1">
      <alignment horizontal="center" wrapText="1"/>
    </xf>
    <xf numFmtId="0" fontId="0" fillId="0" borderId="15" xfId="0" applyBorder="1" applyAlignment="1">
      <alignment horizontal="center" vertical="center"/>
    </xf>
    <xf numFmtId="0" fontId="31" fillId="17" borderId="3" xfId="0" applyFont="1" applyFill="1" applyBorder="1" applyAlignment="1">
      <alignment horizontal="right" vertical="center"/>
    </xf>
    <xf numFmtId="0" fontId="35" fillId="0" borderId="0" xfId="2" applyFont="1" applyFill="1" applyAlignment="1">
      <alignment horizontal="center" vertical="center"/>
    </xf>
    <xf numFmtId="0" fontId="34" fillId="0" borderId="0" xfId="2" applyFont="1" applyFill="1" applyAlignment="1">
      <alignment horizontal="center" vertical="center"/>
    </xf>
    <xf numFmtId="0" fontId="34" fillId="0" borderId="0" xfId="2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166" fontId="0" fillId="0" borderId="15" xfId="0" applyNumberFormat="1" applyFont="1" applyBorder="1">
      <alignment vertical="center"/>
    </xf>
    <xf numFmtId="0" fontId="0" fillId="0" borderId="15" xfId="0" applyFont="1" applyFill="1" applyBorder="1">
      <alignment vertical="center"/>
    </xf>
    <xf numFmtId="0" fontId="0" fillId="0" borderId="15" xfId="0" applyFont="1" applyBorder="1">
      <alignment vertical="center"/>
    </xf>
    <xf numFmtId="0" fontId="36" fillId="0" borderId="33" xfId="2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horizontal="center" vertical="center"/>
    </xf>
    <xf numFmtId="0" fontId="37" fillId="0" borderId="15" xfId="0" applyFont="1" applyBorder="1">
      <alignment vertical="center"/>
    </xf>
    <xf numFmtId="0" fontId="36" fillId="0" borderId="23" xfId="2" applyFont="1" applyFill="1" applyBorder="1" applyAlignment="1">
      <alignment horizontal="center" vertical="center"/>
    </xf>
    <xf numFmtId="0" fontId="34" fillId="0" borderId="15" xfId="2" applyFont="1" applyFill="1" applyBorder="1" applyAlignment="1">
      <alignment horizontal="center" vertical="center"/>
    </xf>
    <xf numFmtId="0" fontId="54" fillId="0" borderId="35" xfId="0" applyNumberFormat="1" applyFont="1" applyFill="1" applyBorder="1" applyAlignment="1" applyProtection="1">
      <alignment horizontal="center"/>
    </xf>
    <xf numFmtId="0" fontId="55" fillId="0" borderId="34" xfId="0" applyNumberFormat="1" applyFont="1" applyFill="1" applyBorder="1" applyAlignment="1" applyProtection="1">
      <alignment horizontal="center"/>
    </xf>
    <xf numFmtId="0" fontId="34" fillId="0" borderId="19" xfId="2" applyFont="1" applyFill="1" applyBorder="1" applyAlignment="1">
      <alignment horizontal="center" vertical="center"/>
    </xf>
    <xf numFmtId="0" fontId="34" fillId="0" borderId="36" xfId="2" applyFont="1" applyFill="1" applyBorder="1" applyAlignment="1">
      <alignment horizontal="center" vertical="center"/>
    </xf>
    <xf numFmtId="165" fontId="32" fillId="6" borderId="33" xfId="0" applyNumberFormat="1" applyFont="1" applyFill="1" applyBorder="1" applyAlignment="1" applyProtection="1">
      <alignment horizontal="right"/>
    </xf>
    <xf numFmtId="165" fontId="32" fillId="6" borderId="23" xfId="0" applyNumberFormat="1" applyFont="1" applyFill="1" applyBorder="1" applyAlignment="1" applyProtection="1">
      <alignment horizontal="right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3" fillId="0" borderId="23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wrapText="1"/>
    </xf>
    <xf numFmtId="0" fontId="22" fillId="0" borderId="0" xfId="0" applyNumberFormat="1" applyFont="1" applyFill="1" applyBorder="1" applyAlignment="1" applyProtection="1">
      <alignment horizontal="center" wrapText="1"/>
    </xf>
    <xf numFmtId="0" fontId="23" fillId="0" borderId="0" xfId="0" applyNumberFormat="1" applyFont="1" applyFill="1" applyBorder="1" applyAlignment="1" applyProtection="1">
      <alignment horizontal="center" wrapText="1"/>
    </xf>
    <xf numFmtId="0" fontId="21" fillId="0" borderId="15" xfId="0" applyNumberFormat="1" applyFont="1" applyFill="1" applyBorder="1" applyAlignment="1" applyProtection="1">
      <alignment horizontal="center" wrapText="1"/>
    </xf>
    <xf numFmtId="0" fontId="24" fillId="0" borderId="15" xfId="0" applyNumberFormat="1" applyFont="1" applyFill="1" applyBorder="1" applyAlignment="1" applyProtection="1">
      <alignment horizontal="center" wrapText="1"/>
    </xf>
    <xf numFmtId="0" fontId="9" fillId="0" borderId="12" xfId="0" applyNumberFormat="1" applyFont="1" applyFill="1" applyBorder="1" applyAlignment="1" applyProtection="1">
      <alignment horizontal="right"/>
    </xf>
    <xf numFmtId="0" fontId="3" fillId="0" borderId="12" xfId="0" applyNumberFormat="1" applyFont="1" applyFill="1" applyBorder="1" applyAlignment="1" applyProtection="1">
      <alignment horizontal="center"/>
    </xf>
    <xf numFmtId="0" fontId="9" fillId="0" borderId="12" xfId="0" applyNumberFormat="1" applyFont="1" applyFill="1" applyBorder="1" applyAlignment="1" applyProtection="1">
      <alignment horizontal="center"/>
    </xf>
    <xf numFmtId="0" fontId="8" fillId="0" borderId="13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center"/>
    </xf>
    <xf numFmtId="0" fontId="12" fillId="0" borderId="34" xfId="0" applyNumberFormat="1" applyFont="1" applyFill="1" applyBorder="1" applyAlignment="1" applyProtection="1">
      <alignment horizontal="center"/>
    </xf>
    <xf numFmtId="0" fontId="3" fillId="0" borderId="35" xfId="0" applyNumberFormat="1" applyFont="1" applyFill="1" applyBorder="1" applyAlignment="1" applyProtection="1">
      <alignment horizontal="center"/>
    </xf>
    <xf numFmtId="0" fontId="12" fillId="0" borderId="13" xfId="0" applyNumberFormat="1" applyFont="1" applyFill="1" applyBorder="1" applyAlignment="1" applyProtection="1">
      <alignment horizontal="center"/>
    </xf>
    <xf numFmtId="0" fontId="8" fillId="0" borderId="34" xfId="0" applyNumberFormat="1" applyFont="1" applyFill="1" applyBorder="1" applyAlignment="1" applyProtection="1">
      <alignment horizontal="center"/>
    </xf>
    <xf numFmtId="14" fontId="3" fillId="0" borderId="17" xfId="0" applyNumberFormat="1" applyFont="1" applyFill="1" applyBorder="1" applyAlignment="1" applyProtection="1">
      <alignment horizontal="center"/>
    </xf>
    <xf numFmtId="0" fontId="79" fillId="0" borderId="0" xfId="0" applyNumberFormat="1" applyFont="1" applyFill="1" applyBorder="1" applyAlignment="1" applyProtection="1">
      <alignment horizontal="right" indent="1"/>
    </xf>
    <xf numFmtId="0" fontId="80" fillId="0" borderId="0" xfId="0" applyNumberFormat="1" applyFont="1" applyFill="1" applyBorder="1" applyAlignment="1" applyProtection="1">
      <alignment horizontal="right" indent="1"/>
    </xf>
    <xf numFmtId="165" fontId="79" fillId="0" borderId="0" xfId="0" applyNumberFormat="1" applyFont="1" applyFill="1" applyBorder="1" applyAlignment="1" applyProtection="1">
      <alignment horizontal="right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Fill="1" applyBorder="1" applyAlignment="1">
      <alignment horizontal="left" vertical="center" indent="1"/>
    </xf>
    <xf numFmtId="0" fontId="38" fillId="0" borderId="8" xfId="0" applyFont="1" applyBorder="1" applyAlignment="1">
      <alignment horizontal="left" vertical="center" indent="1"/>
    </xf>
    <xf numFmtId="0" fontId="0" fillId="0" borderId="28" xfId="0" applyBorder="1">
      <alignment vertical="center"/>
    </xf>
    <xf numFmtId="0" fontId="64" fillId="0" borderId="0" xfId="0" applyFont="1" applyBorder="1" applyAlignment="1">
      <alignment horizontal="center" vertical="center"/>
    </xf>
    <xf numFmtId="0" fontId="64" fillId="0" borderId="36" xfId="0" applyFont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left" vertical="center" indent="1"/>
    </xf>
    <xf numFmtId="0" fontId="65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82" fillId="0" borderId="23" xfId="2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left" vertical="center" indent="1"/>
    </xf>
    <xf numFmtId="0" fontId="66" fillId="0" borderId="29" xfId="0" applyFont="1" applyFill="1" applyBorder="1" applyAlignment="1">
      <alignment horizontal="center" vertical="center"/>
    </xf>
    <xf numFmtId="0" fontId="64" fillId="0" borderId="23" xfId="0" applyFont="1" applyFill="1" applyBorder="1" applyAlignment="1">
      <alignment horizontal="center" vertical="center"/>
    </xf>
    <xf numFmtId="0" fontId="81" fillId="0" borderId="0" xfId="0" applyFont="1" applyBorder="1" applyAlignment="1">
      <alignment horizontal="center" vertical="center" textRotation="90"/>
    </xf>
    <xf numFmtId="0" fontId="81" fillId="0" borderId="30" xfId="0" applyFont="1" applyBorder="1" applyAlignment="1">
      <alignment horizontal="center" vertical="center"/>
    </xf>
    <xf numFmtId="0" fontId="27" fillId="0" borderId="15" xfId="0" applyFont="1" applyBorder="1">
      <alignment vertical="center"/>
    </xf>
    <xf numFmtId="166" fontId="27" fillId="0" borderId="15" xfId="0" applyNumberFormat="1" applyFont="1" applyBorder="1">
      <alignment vertical="center"/>
    </xf>
    <xf numFmtId="0" fontId="27" fillId="0" borderId="15" xfId="0" applyFont="1" applyFill="1" applyBorder="1">
      <alignment vertical="center"/>
    </xf>
    <xf numFmtId="0" fontId="27" fillId="0" borderId="0" xfId="0" applyFont="1" applyBorder="1">
      <alignment vertical="center"/>
    </xf>
    <xf numFmtId="0" fontId="83" fillId="0" borderId="0" xfId="4" applyFont="1" applyFill="1" applyAlignment="1">
      <alignment horizontal="center" vertical="center"/>
    </xf>
    <xf numFmtId="0" fontId="84" fillId="0" borderId="0" xfId="4" applyFont="1" applyFill="1" applyAlignment="1">
      <alignment horizontal="center" vertical="center"/>
    </xf>
    <xf numFmtId="0" fontId="85" fillId="0" borderId="0" xfId="5"/>
    <xf numFmtId="49" fontId="85" fillId="0" borderId="0" xfId="5" applyNumberFormat="1" applyAlignment="1">
      <alignment horizontal="center"/>
    </xf>
    <xf numFmtId="169" fontId="85" fillId="0" borderId="0" xfId="5" applyNumberFormat="1"/>
    <xf numFmtId="49" fontId="86" fillId="18" borderId="0" xfId="5" applyNumberFormat="1" applyFont="1" applyFill="1" applyAlignment="1">
      <alignment horizontal="center"/>
    </xf>
    <xf numFmtId="169" fontId="87" fillId="19" borderId="0" xfId="5" applyNumberFormat="1" applyFont="1" applyFill="1"/>
    <xf numFmtId="168" fontId="91" fillId="13" borderId="0" xfId="3" applyNumberFormat="1" applyFont="1" applyFill="1"/>
    <xf numFmtId="168" fontId="91" fillId="22" borderId="0" xfId="3" applyNumberFormat="1" applyFont="1" applyFill="1"/>
    <xf numFmtId="6" fontId="2" fillId="0" borderId="0" xfId="3" applyNumberFormat="1"/>
    <xf numFmtId="6" fontId="2" fillId="0" borderId="0" xfId="3" applyNumberFormat="1" applyFill="1"/>
    <xf numFmtId="6" fontId="90" fillId="0" borderId="0" xfId="3" applyNumberFormat="1" applyFont="1"/>
    <xf numFmtId="0" fontId="28" fillId="0" borderId="0" xfId="0" applyFont="1" applyBorder="1">
      <alignment vertical="center"/>
    </xf>
    <xf numFmtId="165" fontId="79" fillId="0" borderId="24" xfId="0" applyNumberFormat="1" applyFont="1" applyFill="1" applyBorder="1" applyAlignment="1" applyProtection="1">
      <alignment horizontal="right" indent="1"/>
    </xf>
    <xf numFmtId="165" fontId="79" fillId="0" borderId="27" xfId="0" applyNumberFormat="1" applyFont="1" applyFill="1" applyBorder="1" applyAlignment="1" applyProtection="1">
      <alignment horizontal="right" indent="1"/>
    </xf>
    <xf numFmtId="0" fontId="66" fillId="0" borderId="0" xfId="0" applyFont="1" applyFill="1" applyBorder="1" applyAlignment="1">
      <alignment horizontal="center" vertical="center"/>
    </xf>
    <xf numFmtId="0" fontId="27" fillId="0" borderId="0" xfId="0" applyFont="1" applyFill="1" applyBorder="1">
      <alignment vertical="center"/>
    </xf>
    <xf numFmtId="0" fontId="79" fillId="0" borderId="24" xfId="0" applyNumberFormat="1" applyFont="1" applyFill="1" applyBorder="1" applyAlignment="1" applyProtection="1">
      <alignment horizontal="right" indent="1"/>
    </xf>
    <xf numFmtId="0" fontId="76" fillId="0" borderId="0" xfId="4" applyAlignment="1">
      <alignment horizontal="center" vertical="center"/>
    </xf>
    <xf numFmtId="0" fontId="80" fillId="0" borderId="30" xfId="0" applyNumberFormat="1" applyFont="1" applyFill="1" applyBorder="1" applyAlignment="1" applyProtection="1">
      <alignment horizontal="right" indent="1"/>
    </xf>
    <xf numFmtId="0" fontId="4" fillId="2" borderId="0" xfId="0" applyNumberFormat="1" applyFont="1" applyFill="1" applyBorder="1" applyAlignment="1" applyProtection="1">
      <alignment horizontal="center"/>
    </xf>
    <xf numFmtId="0" fontId="10" fillId="2" borderId="0" xfId="0" applyNumberFormat="1" applyFont="1" applyFill="1" applyBorder="1" applyAlignment="1" applyProtection="1">
      <alignment horizontal="center"/>
    </xf>
    <xf numFmtId="0" fontId="12" fillId="2" borderId="0" xfId="0" applyNumberFormat="1" applyFont="1" applyFill="1" applyBorder="1" applyAlignment="1" applyProtection="1">
      <alignment horizontal="center"/>
    </xf>
    <xf numFmtId="0" fontId="68" fillId="0" borderId="35" xfId="0" applyNumberFormat="1" applyFont="1" applyFill="1" applyBorder="1" applyAlignment="1" applyProtection="1">
      <alignment horizontal="center"/>
    </xf>
    <xf numFmtId="166" fontId="15" fillId="0" borderId="0" xfId="0" applyNumberFormat="1" applyFont="1" applyFill="1" applyBorder="1" applyAlignment="1" applyProtection="1">
      <alignment horizontal="center" vertical="center"/>
    </xf>
    <xf numFmtId="0" fontId="68" fillId="0" borderId="37" xfId="0" applyNumberFormat="1" applyFont="1" applyFill="1" applyBorder="1" applyAlignment="1" applyProtection="1">
      <alignment horizontal="center"/>
    </xf>
    <xf numFmtId="0" fontId="94" fillId="0" borderId="36" xfId="0" applyNumberFormat="1" applyFont="1" applyFill="1" applyBorder="1" applyAlignment="1" applyProtection="1">
      <alignment horizontal="right" indent="1"/>
    </xf>
    <xf numFmtId="0" fontId="94" fillId="0" borderId="0" xfId="0" applyNumberFormat="1" applyFont="1" applyFill="1" applyBorder="1" applyAlignment="1" applyProtection="1">
      <alignment horizontal="right" indent="1"/>
    </xf>
    <xf numFmtId="0" fontId="94" fillId="0" borderId="24" xfId="0" applyNumberFormat="1" applyFont="1" applyFill="1" applyBorder="1" applyAlignment="1" applyProtection="1">
      <alignment horizontal="right" indent="1"/>
    </xf>
    <xf numFmtId="165" fontId="96" fillId="0" borderId="0" xfId="0" applyNumberFormat="1" applyFont="1" applyFill="1" applyBorder="1" applyAlignment="1" applyProtection="1">
      <alignment horizontal="center"/>
    </xf>
    <xf numFmtId="0" fontId="95" fillId="0" borderId="0" xfId="0" applyNumberFormat="1" applyFont="1" applyFill="1" applyBorder="1" applyAlignment="1" applyProtection="1">
      <alignment horizontal="right" indent="1"/>
    </xf>
    <xf numFmtId="0" fontId="97" fillId="0" borderId="36" xfId="0" applyNumberFormat="1" applyFont="1" applyFill="1" applyBorder="1" applyAlignment="1" applyProtection="1">
      <alignment horizontal="right" indent="1"/>
    </xf>
    <xf numFmtId="0" fontId="96" fillId="0" borderId="0" xfId="0" applyNumberFormat="1" applyFont="1" applyFill="1" applyBorder="1" applyAlignment="1" applyProtection="1">
      <alignment horizontal="right" indent="1"/>
    </xf>
    <xf numFmtId="165" fontId="96" fillId="0" borderId="0" xfId="0" applyNumberFormat="1" applyFont="1" applyFill="1" applyBorder="1" applyAlignment="1" applyProtection="1">
      <alignment horizontal="right" indent="1"/>
    </xf>
    <xf numFmtId="0" fontId="97" fillId="0" borderId="0" xfId="0" applyNumberFormat="1" applyFont="1" applyFill="1" applyBorder="1" applyAlignment="1" applyProtection="1">
      <alignment horizontal="right" indent="1"/>
    </xf>
    <xf numFmtId="0" fontId="95" fillId="0" borderId="30" xfId="0" applyNumberFormat="1" applyFont="1" applyFill="1" applyBorder="1" applyAlignment="1" applyProtection="1">
      <alignment horizontal="right" indent="1"/>
    </xf>
    <xf numFmtId="0" fontId="97" fillId="0" borderId="24" xfId="0" applyNumberFormat="1" applyFont="1" applyFill="1" applyBorder="1" applyAlignment="1" applyProtection="1">
      <alignment horizontal="right" indent="1"/>
    </xf>
    <xf numFmtId="0" fontId="96" fillId="0" borderId="24" xfId="0" applyNumberFormat="1" applyFont="1" applyFill="1" applyBorder="1" applyAlignment="1" applyProtection="1">
      <alignment horizontal="right" indent="1"/>
    </xf>
    <xf numFmtId="165" fontId="96" fillId="0" borderId="24" xfId="0" applyNumberFormat="1" applyFont="1" applyFill="1" applyBorder="1" applyAlignment="1" applyProtection="1">
      <alignment horizontal="right" indent="1"/>
    </xf>
    <xf numFmtId="0" fontId="0" fillId="24" borderId="0" xfId="0" applyFill="1">
      <alignment vertical="center"/>
    </xf>
    <xf numFmtId="0" fontId="45" fillId="0" borderId="0" xfId="0" applyNumberFormat="1" applyFont="1" applyFill="1" applyBorder="1" applyAlignment="1" applyProtection="1">
      <alignment horizontal="left" indent="1"/>
    </xf>
    <xf numFmtId="0" fontId="96" fillId="0" borderId="0" xfId="0" applyNumberFormat="1" applyFont="1" applyFill="1" applyBorder="1" applyAlignment="1" applyProtection="1">
      <alignment horizontal="right" indent="2"/>
    </xf>
    <xf numFmtId="0" fontId="70" fillId="9" borderId="0" xfId="0" applyNumberFormat="1" applyFont="1" applyFill="1" applyBorder="1" applyAlignment="1" applyProtection="1">
      <alignment horizontal="center"/>
    </xf>
    <xf numFmtId="0" fontId="76" fillId="0" borderId="0" xfId="4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0" fillId="22" borderId="0" xfId="0" applyFill="1">
      <alignment vertical="center"/>
    </xf>
    <xf numFmtId="0" fontId="0" fillId="22" borderId="0" xfId="0" applyFill="1" applyAlignment="1">
      <alignment vertical="center"/>
    </xf>
    <xf numFmtId="0" fontId="0" fillId="16" borderId="38" xfId="0" applyFill="1" applyBorder="1">
      <alignment vertical="center"/>
    </xf>
    <xf numFmtId="0" fontId="31" fillId="16" borderId="36" xfId="0" applyFont="1" applyFill="1" applyBorder="1">
      <alignment vertical="center"/>
    </xf>
    <xf numFmtId="0" fontId="31" fillId="16" borderId="36" xfId="0" applyFont="1" applyFill="1" applyBorder="1" applyAlignment="1">
      <alignment horizontal="center" vertical="center"/>
    </xf>
    <xf numFmtId="0" fontId="31" fillId="16" borderId="39" xfId="0" applyFont="1" applyFill="1" applyBorder="1" applyAlignment="1">
      <alignment horizontal="center" vertical="center"/>
    </xf>
    <xf numFmtId="0" fontId="92" fillId="0" borderId="40" xfId="0" applyFont="1" applyFill="1" applyBorder="1">
      <alignment vertical="center"/>
    </xf>
    <xf numFmtId="0" fontId="92" fillId="0" borderId="42" xfId="0" applyFont="1" applyFill="1" applyBorder="1">
      <alignment vertical="center"/>
    </xf>
    <xf numFmtId="0" fontId="38" fillId="0" borderId="43" xfId="0" applyFont="1" applyFill="1" applyBorder="1" applyAlignment="1">
      <alignment horizontal="left" vertical="center" indent="1"/>
    </xf>
    <xf numFmtId="0" fontId="0" fillId="8" borderId="0" xfId="0" applyFill="1">
      <alignment vertical="center"/>
    </xf>
    <xf numFmtId="0" fontId="27" fillId="8" borderId="0" xfId="0" applyFont="1" applyFill="1">
      <alignment vertical="center"/>
    </xf>
    <xf numFmtId="0" fontId="81" fillId="8" borderId="0" xfId="0" applyFont="1" applyFill="1" applyAlignment="1">
      <alignment horizontal="center" vertical="center"/>
    </xf>
    <xf numFmtId="0" fontId="81" fillId="8" borderId="0" xfId="0" applyFont="1" applyFill="1" applyBorder="1" applyAlignment="1">
      <alignment horizontal="center" vertical="center" textRotation="90"/>
    </xf>
    <xf numFmtId="0" fontId="81" fillId="8" borderId="30" xfId="0" applyFont="1" applyFill="1" applyBorder="1" applyAlignment="1">
      <alignment horizontal="center" vertical="center"/>
    </xf>
    <xf numFmtId="0" fontId="27" fillId="8" borderId="24" xfId="0" applyFont="1" applyFill="1" applyBorder="1" applyAlignment="1">
      <alignment vertical="center"/>
    </xf>
    <xf numFmtId="0" fontId="27" fillId="8" borderId="0" xfId="0" applyFont="1" applyFill="1" applyBorder="1" applyAlignment="1">
      <alignment vertical="center"/>
    </xf>
    <xf numFmtId="0" fontId="0" fillId="8" borderId="0" xfId="0" applyFill="1" applyBorder="1">
      <alignment vertical="center"/>
    </xf>
    <xf numFmtId="0" fontId="31" fillId="11" borderId="45" xfId="0" applyFont="1" applyFill="1" applyBorder="1" applyAlignment="1">
      <alignment horizontal="right" vertical="center"/>
    </xf>
    <xf numFmtId="0" fontId="33" fillId="0" borderId="0" xfId="2" applyFont="1" applyFill="1" applyBorder="1" applyAlignment="1">
      <alignment horizontal="left" indent="1"/>
    </xf>
    <xf numFmtId="165" fontId="96" fillId="0" borderId="39" xfId="0" applyNumberFormat="1" applyFont="1" applyFill="1" applyBorder="1" applyAlignment="1" applyProtection="1">
      <alignment horizontal="center"/>
    </xf>
    <xf numFmtId="165" fontId="96" fillId="0" borderId="41" xfId="0" applyNumberFormat="1" applyFont="1" applyFill="1" applyBorder="1" applyAlignment="1" applyProtection="1">
      <alignment horizontal="center"/>
    </xf>
    <xf numFmtId="0" fontId="38" fillId="0" borderId="0" xfId="2" applyFont="1" applyFill="1" applyBorder="1" applyAlignment="1">
      <alignment horizontal="left" indent="1"/>
    </xf>
    <xf numFmtId="0" fontId="31" fillId="11" borderId="46" xfId="0" applyFont="1" applyFill="1" applyBorder="1" applyAlignment="1">
      <alignment horizontal="right" vertical="center"/>
    </xf>
    <xf numFmtId="0" fontId="33" fillId="0" borderId="43" xfId="2" applyFont="1" applyFill="1" applyBorder="1" applyAlignment="1">
      <alignment horizontal="left" indent="1"/>
    </xf>
    <xf numFmtId="0" fontId="95" fillId="0" borderId="43" xfId="0" applyNumberFormat="1" applyFont="1" applyFill="1" applyBorder="1" applyAlignment="1" applyProtection="1">
      <alignment horizontal="right" indent="1"/>
    </xf>
    <xf numFmtId="0" fontId="96" fillId="0" borderId="43" xfId="0" applyNumberFormat="1" applyFont="1" applyFill="1" applyBorder="1" applyAlignment="1" applyProtection="1">
      <alignment horizontal="right" indent="2"/>
    </xf>
    <xf numFmtId="165" fontId="96" fillId="0" borderId="43" xfId="0" applyNumberFormat="1" applyFont="1" applyFill="1" applyBorder="1" applyAlignment="1" applyProtection="1">
      <alignment horizontal="center"/>
    </xf>
    <xf numFmtId="165" fontId="96" fillId="0" borderId="44" xfId="0" applyNumberFormat="1" applyFont="1" applyFill="1" applyBorder="1" applyAlignment="1" applyProtection="1">
      <alignment horizontal="center"/>
    </xf>
    <xf numFmtId="0" fontId="31" fillId="17" borderId="45" xfId="0" applyFont="1" applyFill="1" applyBorder="1" applyAlignment="1">
      <alignment horizontal="right" vertical="center"/>
    </xf>
    <xf numFmtId="0" fontId="31" fillId="17" borderId="46" xfId="0" applyFont="1" applyFill="1" applyBorder="1" applyAlignment="1">
      <alignment horizontal="right" vertical="center"/>
    </xf>
    <xf numFmtId="0" fontId="0" fillId="0" borderId="43" xfId="0" applyNumberFormat="1" applyFont="1" applyFill="1" applyBorder="1" applyAlignment="1" applyProtection="1">
      <alignment horizontal="left" wrapText="1" indent="1"/>
    </xf>
    <xf numFmtId="0" fontId="27" fillId="0" borderId="38" xfId="0" applyFont="1" applyBorder="1" applyAlignment="1">
      <alignment horizontal="right" vertical="center"/>
    </xf>
    <xf numFmtId="0" fontId="47" fillId="0" borderId="47" xfId="0" applyNumberFormat="1" applyFont="1" applyFill="1" applyBorder="1" applyAlignment="1" applyProtection="1"/>
    <xf numFmtId="0" fontId="53" fillId="0" borderId="48" xfId="0" applyNumberFormat="1" applyFont="1" applyFill="1" applyBorder="1" applyAlignment="1" applyProtection="1">
      <alignment horizontal="center"/>
    </xf>
    <xf numFmtId="0" fontId="53" fillId="0" borderId="49" xfId="0" applyNumberFormat="1" applyFont="1" applyFill="1" applyBorder="1" applyAlignment="1" applyProtection="1">
      <alignment horizontal="center"/>
    </xf>
    <xf numFmtId="0" fontId="53" fillId="0" borderId="50" xfId="0" applyNumberFormat="1" applyFont="1" applyFill="1" applyBorder="1" applyAlignment="1" applyProtection="1">
      <alignment horizontal="center"/>
    </xf>
    <xf numFmtId="0" fontId="53" fillId="0" borderId="47" xfId="0" applyNumberFormat="1" applyFont="1" applyFill="1" applyBorder="1" applyAlignment="1" applyProtection="1">
      <alignment horizontal="center"/>
    </xf>
    <xf numFmtId="0" fontId="53" fillId="0" borderId="51" xfId="0" applyNumberFormat="1" applyFont="1" applyFill="1" applyBorder="1" applyAlignment="1" applyProtection="1">
      <alignment horizontal="center"/>
    </xf>
    <xf numFmtId="1" fontId="63" fillId="11" borderId="45" xfId="0" applyNumberFormat="1" applyFont="1" applyFill="1" applyBorder="1" applyAlignment="1">
      <alignment horizontal="right" vertical="center"/>
    </xf>
    <xf numFmtId="165" fontId="96" fillId="0" borderId="41" xfId="0" applyNumberFormat="1" applyFont="1" applyFill="1" applyBorder="1" applyAlignment="1" applyProtection="1">
      <alignment horizontal="right" indent="1"/>
    </xf>
    <xf numFmtId="0" fontId="63" fillId="11" borderId="52" xfId="0" applyFont="1" applyFill="1" applyBorder="1" applyAlignment="1">
      <alignment horizontal="right" vertical="center"/>
    </xf>
    <xf numFmtId="165" fontId="96" fillId="0" borderId="53" xfId="0" applyNumberFormat="1" applyFont="1" applyFill="1" applyBorder="1" applyAlignment="1" applyProtection="1">
      <alignment horizontal="right" indent="1"/>
    </xf>
    <xf numFmtId="0" fontId="63" fillId="11" borderId="45" xfId="0" applyFont="1" applyFill="1" applyBorder="1" applyAlignment="1">
      <alignment horizontal="right" vertical="center"/>
    </xf>
    <xf numFmtId="0" fontId="63" fillId="11" borderId="46" xfId="0" applyFont="1" applyFill="1" applyBorder="1" applyAlignment="1">
      <alignment horizontal="right" vertical="center"/>
    </xf>
    <xf numFmtId="0" fontId="38" fillId="0" borderId="43" xfId="0" applyFont="1" applyBorder="1" applyAlignment="1">
      <alignment horizontal="left" vertical="center" indent="1"/>
    </xf>
    <xf numFmtId="0" fontId="97" fillId="0" borderId="43" xfId="0" applyNumberFormat="1" applyFont="1" applyFill="1" applyBorder="1" applyAlignment="1" applyProtection="1">
      <alignment horizontal="right" indent="1"/>
    </xf>
    <xf numFmtId="0" fontId="96" fillId="0" borderId="43" xfId="0" applyNumberFormat="1" applyFont="1" applyFill="1" applyBorder="1" applyAlignment="1" applyProtection="1">
      <alignment horizontal="right" indent="1"/>
    </xf>
    <xf numFmtId="165" fontId="96" fillId="0" borderId="43" xfId="0" applyNumberFormat="1" applyFont="1" applyFill="1" applyBorder="1" applyAlignment="1" applyProtection="1">
      <alignment horizontal="right" indent="1"/>
    </xf>
    <xf numFmtId="165" fontId="96" fillId="0" borderId="44" xfId="0" applyNumberFormat="1" applyFont="1" applyFill="1" applyBorder="1" applyAlignment="1" applyProtection="1">
      <alignment horizontal="right" indent="1"/>
    </xf>
    <xf numFmtId="0" fontId="0" fillId="0" borderId="38" xfId="0" applyBorder="1" applyAlignment="1">
      <alignment horizontal="right" vertical="center"/>
    </xf>
    <xf numFmtId="0" fontId="53" fillId="0" borderId="47" xfId="0" applyNumberFormat="1" applyFont="1" applyFill="1" applyBorder="1" applyAlignment="1" applyProtection="1">
      <alignment horizontal="right"/>
    </xf>
    <xf numFmtId="0" fontId="53" fillId="0" borderId="51" xfId="0" applyNumberFormat="1" applyFont="1" applyFill="1" applyBorder="1" applyAlignment="1" applyProtection="1">
      <alignment horizontal="right"/>
    </xf>
    <xf numFmtId="0" fontId="0" fillId="0" borderId="38" xfId="0" applyFont="1" applyBorder="1" applyAlignment="1">
      <alignment horizontal="right" vertical="center"/>
    </xf>
    <xf numFmtId="0" fontId="50" fillId="0" borderId="47" xfId="0" applyFont="1" applyBorder="1" applyAlignment="1">
      <alignment horizontal="center" vertical="center"/>
    </xf>
    <xf numFmtId="49" fontId="38" fillId="0" borderId="0" xfId="0" applyNumberFormat="1" applyFont="1" applyBorder="1" applyAlignment="1">
      <alignment horizontal="left" vertical="center" indent="1"/>
    </xf>
    <xf numFmtId="49" fontId="38" fillId="0" borderId="43" xfId="0" applyNumberFormat="1" applyFont="1" applyBorder="1" applyAlignment="1">
      <alignment horizontal="left" vertical="center" indent="1"/>
    </xf>
    <xf numFmtId="0" fontId="100" fillId="0" borderId="0" xfId="0" applyFont="1">
      <alignment vertical="center"/>
    </xf>
    <xf numFmtId="0" fontId="92" fillId="0" borderId="0" xfId="0" applyNumberFormat="1" applyFont="1" applyFill="1" applyBorder="1" applyAlignment="1">
      <alignment vertical="center"/>
    </xf>
    <xf numFmtId="0" fontId="92" fillId="0" borderId="43" xfId="0" applyNumberFormat="1" applyFont="1" applyFill="1" applyBorder="1" applyAlignment="1">
      <alignment vertical="center"/>
    </xf>
    <xf numFmtId="0" fontId="81" fillId="0" borderId="43" xfId="0" applyFont="1" applyBorder="1" applyAlignment="1">
      <alignment horizontal="center" vertical="center"/>
    </xf>
    <xf numFmtId="0" fontId="80" fillId="0" borderId="43" xfId="0" applyNumberFormat="1" applyFont="1" applyFill="1" applyBorder="1" applyAlignment="1" applyProtection="1">
      <alignment horizontal="right" indent="1"/>
    </xf>
    <xf numFmtId="0" fontId="94" fillId="0" borderId="43" xfId="0" applyNumberFormat="1" applyFont="1" applyFill="1" applyBorder="1" applyAlignment="1" applyProtection="1">
      <alignment horizontal="right" indent="1"/>
    </xf>
    <xf numFmtId="0" fontId="79" fillId="0" borderId="43" xfId="0" applyNumberFormat="1" applyFont="1" applyFill="1" applyBorder="1" applyAlignment="1" applyProtection="1">
      <alignment horizontal="right" indent="1"/>
    </xf>
    <xf numFmtId="165" fontId="79" fillId="0" borderId="43" xfId="0" applyNumberFormat="1" applyFont="1" applyFill="1" applyBorder="1" applyAlignment="1" applyProtection="1">
      <alignment horizontal="right" indent="1"/>
    </xf>
    <xf numFmtId="165" fontId="79" fillId="0" borderId="54" xfId="0" applyNumberFormat="1" applyFont="1" applyFill="1" applyBorder="1" applyAlignment="1" applyProtection="1">
      <alignment horizontal="right" indent="1"/>
    </xf>
    <xf numFmtId="1" fontId="63" fillId="11" borderId="46" xfId="0" applyNumberFormat="1" applyFont="1" applyFill="1" applyBorder="1" applyAlignment="1">
      <alignment horizontal="right" vertical="center"/>
    </xf>
    <xf numFmtId="0" fontId="101" fillId="4" borderId="0" xfId="0" applyNumberFormat="1" applyFont="1" applyFill="1" applyBorder="1" applyAlignment="1" applyProtection="1">
      <alignment horizontal="right" indent="1"/>
    </xf>
    <xf numFmtId="0" fontId="102" fillId="0" borderId="0" xfId="0" applyNumberFormat="1" applyFont="1" applyFill="1" applyBorder="1" applyAlignment="1" applyProtection="1">
      <alignment horizontal="right" indent="1"/>
    </xf>
    <xf numFmtId="0" fontId="102" fillId="0" borderId="43" xfId="0" applyNumberFormat="1" applyFont="1" applyFill="1" applyBorder="1" applyAlignment="1" applyProtection="1">
      <alignment horizontal="right" indent="1"/>
    </xf>
    <xf numFmtId="0" fontId="102" fillId="4" borderId="0" xfId="0" applyNumberFormat="1" applyFont="1" applyFill="1" applyBorder="1" applyAlignment="1" applyProtection="1">
      <alignment horizontal="right" indent="1"/>
    </xf>
    <xf numFmtId="0" fontId="95" fillId="4" borderId="0" xfId="0" applyNumberFormat="1" applyFont="1" applyFill="1" applyBorder="1" applyAlignment="1" applyProtection="1">
      <alignment horizontal="right" indent="1"/>
    </xf>
    <xf numFmtId="0" fontId="62" fillId="0" borderId="0" xfId="0" applyNumberFormat="1" applyFont="1" applyFill="1" applyBorder="1" applyAlignment="1" applyProtection="1"/>
    <xf numFmtId="0" fontId="77" fillId="2" borderId="0" xfId="0" applyNumberFormat="1" applyFont="1" applyFill="1" applyBorder="1" applyAlignment="1" applyProtection="1">
      <alignment horizontal="left"/>
    </xf>
    <xf numFmtId="0" fontId="76" fillId="0" borderId="0" xfId="4" applyAlignment="1">
      <alignment horizontal="center" vertical="center"/>
    </xf>
    <xf numFmtId="0" fontId="66" fillId="0" borderId="55" xfId="0" applyFont="1" applyBorder="1" applyAlignment="1">
      <alignment horizontal="center" vertical="center"/>
    </xf>
    <xf numFmtId="0" fontId="65" fillId="0" borderId="43" xfId="0" applyFont="1" applyBorder="1" applyAlignment="1">
      <alignment horizontal="center" vertical="center"/>
    </xf>
    <xf numFmtId="0" fontId="64" fillId="0" borderId="43" xfId="0" applyFont="1" applyBorder="1" applyAlignment="1">
      <alignment horizontal="center" vertical="center"/>
    </xf>
    <xf numFmtId="0" fontId="64" fillId="0" borderId="54" xfId="0" applyFont="1" applyBorder="1" applyAlignment="1">
      <alignment horizontal="center" vertical="center"/>
    </xf>
    <xf numFmtId="0" fontId="0" fillId="8" borderId="56" xfId="0" applyFill="1" applyBorder="1">
      <alignment vertical="center"/>
    </xf>
    <xf numFmtId="0" fontId="104" fillId="0" borderId="13" xfId="0" applyNumberFormat="1" applyFont="1" applyFill="1" applyBorder="1" applyAlignment="1" applyProtection="1">
      <alignment horizontal="center"/>
    </xf>
    <xf numFmtId="0" fontId="0" fillId="0" borderId="40" xfId="0" applyBorder="1">
      <alignment vertical="center"/>
    </xf>
    <xf numFmtId="170" fontId="105" fillId="0" borderId="0" xfId="0" applyNumberFormat="1" applyFont="1" applyFill="1" applyBorder="1" applyAlignment="1" applyProtection="1">
      <alignment horizontal="right" indent="1"/>
    </xf>
    <xf numFmtId="170" fontId="105" fillId="0" borderId="43" xfId="0" applyNumberFormat="1" applyFont="1" applyFill="1" applyBorder="1" applyAlignment="1" applyProtection="1">
      <alignment horizontal="right" indent="1"/>
    </xf>
    <xf numFmtId="170" fontId="96" fillId="0" borderId="0" xfId="0" applyNumberFormat="1" applyFont="1" applyAlignment="1">
      <alignment horizontal="center" vertical="center"/>
    </xf>
    <xf numFmtId="170" fontId="96" fillId="0" borderId="43" xfId="0" applyNumberFormat="1" applyFont="1" applyBorder="1" applyAlignment="1">
      <alignment horizontal="center" vertical="center"/>
    </xf>
    <xf numFmtId="170" fontId="96" fillId="0" borderId="0" xfId="0" applyNumberFormat="1" applyFont="1" applyFill="1" applyBorder="1" applyAlignment="1">
      <alignment horizontal="center" vertical="center"/>
    </xf>
    <xf numFmtId="170" fontId="27" fillId="0" borderId="0" xfId="0" applyNumberFormat="1" applyFont="1">
      <alignment vertical="center"/>
    </xf>
    <xf numFmtId="0" fontId="13" fillId="15" borderId="0" xfId="0" applyNumberFormat="1" applyFont="1" applyFill="1" applyBorder="1" applyAlignment="1" applyProtection="1">
      <alignment horizontal="center"/>
    </xf>
    <xf numFmtId="0" fontId="67" fillId="0" borderId="34" xfId="0" applyNumberFormat="1" applyFont="1" applyFill="1" applyBorder="1" applyAlignment="1" applyProtection="1">
      <alignment horizontal="center"/>
    </xf>
    <xf numFmtId="22" fontId="106" fillId="22" borderId="0" xfId="4" applyNumberFormat="1" applyFont="1" applyFill="1" applyAlignment="1">
      <alignment horizontal="center" vertical="center"/>
    </xf>
    <xf numFmtId="0" fontId="13" fillId="3" borderId="1" xfId="0" applyNumberFormat="1" applyFont="1" applyFill="1" applyBorder="1" applyAlignment="1" applyProtection="1">
      <alignment horizontal="right" indent="3"/>
    </xf>
    <xf numFmtId="0" fontId="0" fillId="0" borderId="0" xfId="0" applyAlignment="1"/>
    <xf numFmtId="0" fontId="76" fillId="0" borderId="0" xfId="4">
      <alignment vertical="center"/>
    </xf>
    <xf numFmtId="0" fontId="0" fillId="8" borderId="57" xfId="0" applyFill="1" applyBorder="1">
      <alignment vertical="center"/>
    </xf>
    <xf numFmtId="0" fontId="81" fillId="8" borderId="57" xfId="0" applyFont="1" applyFill="1" applyBorder="1" applyAlignment="1">
      <alignment horizontal="center" vertical="center"/>
    </xf>
    <xf numFmtId="1" fontId="63" fillId="11" borderId="58" xfId="0" applyNumberFormat="1" applyFont="1" applyFill="1" applyBorder="1" applyAlignment="1">
      <alignment horizontal="right" vertical="center"/>
    </xf>
    <xf numFmtId="165" fontId="0" fillId="0" borderId="0" xfId="0" applyNumberFormat="1" applyBorder="1">
      <alignment vertical="center"/>
    </xf>
    <xf numFmtId="1" fontId="0" fillId="0" borderId="0" xfId="0" applyNumberFormat="1" applyBorder="1">
      <alignment vertical="center"/>
    </xf>
    <xf numFmtId="0" fontId="81" fillId="0" borderId="0" xfId="0" applyFont="1" applyBorder="1" applyAlignment="1">
      <alignment horizontal="center" vertical="center"/>
    </xf>
    <xf numFmtId="170" fontId="96" fillId="0" borderId="0" xfId="0" applyNumberFormat="1" applyFont="1" applyBorder="1" applyAlignment="1">
      <alignment horizontal="center" vertical="center"/>
    </xf>
    <xf numFmtId="0" fontId="71" fillId="16" borderId="0" xfId="0" applyNumberFormat="1" applyFont="1" applyFill="1" applyBorder="1" applyAlignment="1" applyProtection="1">
      <alignment horizontal="right" indent="3"/>
    </xf>
    <xf numFmtId="0" fontId="93" fillId="22" borderId="0" xfId="0" applyFont="1" applyFill="1" applyAlignment="1">
      <alignment horizontal="center" vertical="center"/>
    </xf>
    <xf numFmtId="0" fontId="98" fillId="16" borderId="0" xfId="0" applyFont="1" applyFill="1" applyAlignment="1">
      <alignment horizontal="center" vertical="center"/>
    </xf>
    <xf numFmtId="0" fontId="76" fillId="8" borderId="0" xfId="4" applyFill="1" applyBorder="1" applyAlignment="1">
      <alignment horizontal="center" vertical="center"/>
    </xf>
    <xf numFmtId="0" fontId="76" fillId="8" borderId="0" xfId="4" applyFill="1" applyAlignment="1">
      <alignment horizontal="center" vertical="center"/>
    </xf>
    <xf numFmtId="0" fontId="76" fillId="8" borderId="43" xfId="4" applyFill="1" applyBorder="1" applyAlignment="1">
      <alignment horizontal="center" vertical="center"/>
    </xf>
    <xf numFmtId="0" fontId="73" fillId="15" borderId="18" xfId="0" applyNumberFormat="1" applyFont="1" applyFill="1" applyBorder="1" applyAlignment="1" applyProtection="1">
      <alignment horizontal="right" indent="2"/>
    </xf>
    <xf numFmtId="0" fontId="73" fillId="15" borderId="2" xfId="0" applyNumberFormat="1" applyFont="1" applyFill="1" applyBorder="1" applyAlignment="1" applyProtection="1">
      <alignment horizontal="right" indent="2"/>
    </xf>
    <xf numFmtId="0" fontId="73" fillId="15" borderId="21" xfId="0" applyNumberFormat="1" applyFont="1" applyFill="1" applyBorder="1" applyAlignment="1" applyProtection="1">
      <alignment horizontal="right" indent="2"/>
    </xf>
    <xf numFmtId="0" fontId="70" fillId="9" borderId="15" xfId="0" applyNumberFormat="1" applyFont="1" applyFill="1" applyBorder="1" applyAlignment="1" applyProtection="1">
      <alignment horizontal="right" indent="2"/>
    </xf>
    <xf numFmtId="0" fontId="70" fillId="9" borderId="0" xfId="0" applyNumberFormat="1" applyFont="1" applyFill="1" applyBorder="1" applyAlignment="1" applyProtection="1">
      <alignment horizontal="right" indent="2"/>
    </xf>
    <xf numFmtId="0" fontId="70" fillId="9" borderId="23" xfId="0" applyNumberFormat="1" applyFont="1" applyFill="1" applyBorder="1" applyAlignment="1" applyProtection="1">
      <alignment horizontal="right" indent="2"/>
    </xf>
    <xf numFmtId="0" fontId="73" fillId="3" borderId="20" xfId="0" applyNumberFormat="1" applyFont="1" applyFill="1" applyBorder="1" applyAlignment="1" applyProtection="1">
      <alignment horizontal="right" indent="2"/>
    </xf>
    <xf numFmtId="0" fontId="73" fillId="3" borderId="1" xfId="0" applyNumberFormat="1" applyFont="1" applyFill="1" applyBorder="1" applyAlignment="1" applyProtection="1">
      <alignment horizontal="right" indent="2"/>
    </xf>
    <xf numFmtId="0" fontId="73" fillId="3" borderId="22" xfId="0" applyNumberFormat="1" applyFont="1" applyFill="1" applyBorder="1" applyAlignment="1" applyProtection="1">
      <alignment horizontal="right" indent="2"/>
    </xf>
    <xf numFmtId="0" fontId="72" fillId="8" borderId="14" xfId="0" applyNumberFormat="1" applyFont="1" applyFill="1" applyBorder="1" applyAlignment="1" applyProtection="1">
      <alignment horizontal="right" indent="2"/>
    </xf>
    <xf numFmtId="0" fontId="72" fillId="8" borderId="5" xfId="0" applyNumberFormat="1" applyFont="1" applyFill="1" applyBorder="1" applyAlignment="1" applyProtection="1">
      <alignment horizontal="right" indent="2"/>
    </xf>
    <xf numFmtId="0" fontId="72" fillId="8" borderId="31" xfId="0" applyNumberFormat="1" applyFont="1" applyFill="1" applyBorder="1" applyAlignment="1" applyProtection="1">
      <alignment horizontal="right" indent="2"/>
    </xf>
    <xf numFmtId="44" fontId="75" fillId="2" borderId="0" xfId="1" applyFont="1" applyFill="1" applyBorder="1" applyAlignment="1" applyProtection="1">
      <alignment horizontal="center" wrapText="1"/>
    </xf>
    <xf numFmtId="164" fontId="99" fillId="16" borderId="0" xfId="4" applyNumberFormat="1" applyFont="1" applyFill="1" applyBorder="1" applyAlignment="1" applyProtection="1">
      <alignment horizontal="center"/>
    </xf>
    <xf numFmtId="0" fontId="77" fillId="3" borderId="1" xfId="0" applyNumberFormat="1" applyFont="1" applyFill="1" applyBorder="1" applyAlignment="1" applyProtection="1">
      <alignment horizontal="center"/>
    </xf>
    <xf numFmtId="0" fontId="77" fillId="3" borderId="22" xfId="0" applyNumberFormat="1" applyFont="1" applyFill="1" applyBorder="1" applyAlignment="1" applyProtection="1">
      <alignment horizontal="center"/>
    </xf>
    <xf numFmtId="0" fontId="71" fillId="7" borderId="0" xfId="0" applyNumberFormat="1" applyFont="1" applyFill="1" applyBorder="1" applyAlignment="1" applyProtection="1">
      <alignment horizontal="center" vertical="center"/>
    </xf>
    <xf numFmtId="0" fontId="77" fillId="15" borderId="5" xfId="0" applyNumberFormat="1" applyFont="1" applyFill="1" applyBorder="1" applyAlignment="1" applyProtection="1">
      <alignment horizontal="center"/>
    </xf>
    <xf numFmtId="0" fontId="77" fillId="15" borderId="31" xfId="0" applyNumberFormat="1" applyFont="1" applyFill="1" applyBorder="1" applyAlignment="1" applyProtection="1">
      <alignment horizontal="center"/>
    </xf>
    <xf numFmtId="0" fontId="63" fillId="10" borderId="0" xfId="0" applyNumberFormat="1" applyFont="1" applyFill="1" applyBorder="1" applyAlignment="1" applyProtection="1">
      <alignment horizontal="center"/>
    </xf>
    <xf numFmtId="0" fontId="62" fillId="10" borderId="0" xfId="0" applyNumberFormat="1" applyFont="1" applyFill="1" applyBorder="1" applyAlignment="1" applyProtection="1">
      <alignment horizontal="center"/>
    </xf>
    <xf numFmtId="166" fontId="15" fillId="5" borderId="16" xfId="0" applyNumberFormat="1" applyFont="1" applyFill="1" applyBorder="1" applyAlignment="1" applyProtection="1">
      <alignment horizontal="center" vertical="center"/>
    </xf>
    <xf numFmtId="166" fontId="15" fillId="5" borderId="11" xfId="0" applyNumberFormat="1" applyFont="1" applyFill="1" applyBorder="1" applyAlignment="1" applyProtection="1">
      <alignment horizontal="center" vertical="center"/>
    </xf>
    <xf numFmtId="166" fontId="15" fillId="5" borderId="9" xfId="0" applyNumberFormat="1" applyFont="1" applyFill="1" applyBorder="1" applyAlignment="1" applyProtection="1">
      <alignment horizontal="center" vertical="center"/>
    </xf>
    <xf numFmtId="166" fontId="15" fillId="5" borderId="32" xfId="0" applyNumberFormat="1" applyFont="1" applyFill="1" applyBorder="1" applyAlignment="1" applyProtection="1">
      <alignment horizontal="center" vertical="center"/>
    </xf>
    <xf numFmtId="2" fontId="74" fillId="0" borderId="1" xfId="0" applyNumberFormat="1" applyFont="1" applyFill="1" applyBorder="1" applyAlignment="1" applyProtection="1">
      <alignment horizontal="center"/>
    </xf>
    <xf numFmtId="0" fontId="62" fillId="16" borderId="18" xfId="0" applyNumberFormat="1" applyFont="1" applyFill="1" applyBorder="1" applyAlignment="1" applyProtection="1">
      <alignment horizontal="center"/>
    </xf>
    <xf numFmtId="0" fontId="62" fillId="16" borderId="2" xfId="0" applyNumberFormat="1" applyFont="1" applyFill="1" applyBorder="1" applyAlignment="1" applyProtection="1">
      <alignment horizontal="center"/>
    </xf>
    <xf numFmtId="0" fontId="62" fillId="16" borderId="21" xfId="0" applyNumberFormat="1" applyFont="1" applyFill="1" applyBorder="1" applyAlignment="1" applyProtection="1">
      <alignment horizontal="center"/>
    </xf>
    <xf numFmtId="0" fontId="70" fillId="9" borderId="15" xfId="0" applyNumberFormat="1" applyFont="1" applyFill="1" applyBorder="1" applyAlignment="1" applyProtection="1">
      <alignment horizontal="center"/>
    </xf>
    <xf numFmtId="0" fontId="70" fillId="9" borderId="0" xfId="0" applyNumberFormat="1" applyFont="1" applyFill="1" applyBorder="1" applyAlignment="1" applyProtection="1">
      <alignment horizontal="center"/>
    </xf>
    <xf numFmtId="0" fontId="70" fillId="9" borderId="3" xfId="0" applyNumberFormat="1" applyFont="1" applyFill="1" applyBorder="1" applyAlignment="1" applyProtection="1">
      <alignment horizontal="center"/>
    </xf>
    <xf numFmtId="166" fontId="15" fillId="5" borderId="20" xfId="0" applyNumberFormat="1" applyFont="1" applyFill="1" applyBorder="1" applyAlignment="1" applyProtection="1">
      <alignment horizontal="center" vertical="center"/>
    </xf>
    <xf numFmtId="166" fontId="15" fillId="5" borderId="1" xfId="0" applyNumberFormat="1" applyFont="1" applyFill="1" applyBorder="1" applyAlignment="1" applyProtection="1">
      <alignment horizontal="center" vertical="center"/>
    </xf>
    <xf numFmtId="166" fontId="15" fillId="5" borderId="22" xfId="0" applyNumberFormat="1" applyFont="1" applyFill="1" applyBorder="1" applyAlignment="1" applyProtection="1">
      <alignment horizontal="center" vertical="center"/>
    </xf>
    <xf numFmtId="2" fontId="74" fillId="14" borderId="20" xfId="0" applyNumberFormat="1" applyFont="1" applyFill="1" applyBorder="1" applyAlignment="1" applyProtection="1">
      <alignment horizontal="center"/>
    </xf>
    <xf numFmtId="2" fontId="74" fillId="14" borderId="1" xfId="0" applyNumberFormat="1" applyFont="1" applyFill="1" applyBorder="1" applyAlignment="1" applyProtection="1">
      <alignment horizontal="center"/>
    </xf>
    <xf numFmtId="2" fontId="74" fillId="14" borderId="22" xfId="0" applyNumberFormat="1" applyFont="1" applyFill="1" applyBorder="1" applyAlignment="1" applyProtection="1">
      <alignment horizontal="center"/>
    </xf>
    <xf numFmtId="0" fontId="73" fillId="3" borderId="18" xfId="0" applyNumberFormat="1" applyFont="1" applyFill="1" applyBorder="1" applyAlignment="1" applyProtection="1">
      <alignment horizontal="center"/>
    </xf>
    <xf numFmtId="0" fontId="73" fillId="3" borderId="2" xfId="0" applyNumberFormat="1" applyFont="1" applyFill="1" applyBorder="1" applyAlignment="1" applyProtection="1">
      <alignment horizontal="center"/>
    </xf>
    <xf numFmtId="0" fontId="72" fillId="8" borderId="14" xfId="0" applyNumberFormat="1" applyFont="1" applyFill="1" applyBorder="1" applyAlignment="1" applyProtection="1">
      <alignment horizontal="center"/>
    </xf>
    <xf numFmtId="0" fontId="72" fillId="8" borderId="5" xfId="0" applyNumberFormat="1" applyFont="1" applyFill="1" applyBorder="1" applyAlignment="1" applyProtection="1">
      <alignment horizontal="center"/>
    </xf>
    <xf numFmtId="0" fontId="72" fillId="8" borderId="7" xfId="0" applyNumberFormat="1" applyFont="1" applyFill="1" applyBorder="1" applyAlignment="1" applyProtection="1">
      <alignment horizontal="center"/>
    </xf>
    <xf numFmtId="2" fontId="74" fillId="0" borderId="20" xfId="0" applyNumberFormat="1" applyFont="1" applyFill="1" applyBorder="1" applyAlignment="1" applyProtection="1">
      <alignment horizontal="center"/>
    </xf>
    <xf numFmtId="0" fontId="72" fillId="8" borderId="31" xfId="0" applyNumberFormat="1" applyFont="1" applyFill="1" applyBorder="1" applyAlignment="1" applyProtection="1">
      <alignment horizontal="center"/>
    </xf>
    <xf numFmtId="0" fontId="70" fillId="9" borderId="23" xfId="0" applyNumberFormat="1" applyFont="1" applyFill="1" applyBorder="1" applyAlignment="1" applyProtection="1">
      <alignment horizontal="center"/>
    </xf>
    <xf numFmtId="0" fontId="76" fillId="0" borderId="0" xfId="4" applyAlignment="1">
      <alignment horizontal="center" vertical="center"/>
    </xf>
    <xf numFmtId="0" fontId="71" fillId="7" borderId="5" xfId="0" applyNumberFormat="1" applyFont="1" applyFill="1" applyBorder="1" applyAlignment="1" applyProtection="1">
      <alignment horizontal="center" vertical="center"/>
    </xf>
    <xf numFmtId="0" fontId="73" fillId="3" borderId="21" xfId="0" applyNumberFormat="1" applyFont="1" applyFill="1" applyBorder="1" applyAlignment="1" applyProtection="1">
      <alignment horizontal="center"/>
    </xf>
    <xf numFmtId="0" fontId="62" fillId="16" borderId="10" xfId="0" applyNumberFormat="1" applyFont="1" applyFill="1" applyBorder="1" applyAlignment="1" applyProtection="1">
      <alignment horizontal="center"/>
    </xf>
    <xf numFmtId="167" fontId="74" fillId="14" borderId="0" xfId="0" applyNumberFormat="1" applyFont="1" applyFill="1" applyBorder="1" applyAlignment="1" applyProtection="1">
      <alignment horizontal="center"/>
    </xf>
    <xf numFmtId="164" fontId="74" fillId="14" borderId="0" xfId="0" applyNumberFormat="1" applyFont="1" applyFill="1" applyBorder="1" applyAlignment="1" applyProtection="1">
      <alignment horizontal="center"/>
    </xf>
    <xf numFmtId="166" fontId="52" fillId="5" borderId="16" xfId="0" applyNumberFormat="1" applyFont="1" applyFill="1" applyBorder="1" applyAlignment="1" applyProtection="1">
      <alignment horizontal="center" vertical="center"/>
    </xf>
    <xf numFmtId="166" fontId="52" fillId="5" borderId="11" xfId="0" applyNumberFormat="1" applyFont="1" applyFill="1" applyBorder="1" applyAlignment="1" applyProtection="1">
      <alignment horizontal="center" vertical="center"/>
    </xf>
    <xf numFmtId="166" fontId="52" fillId="5" borderId="9" xfId="0" applyNumberFormat="1" applyFont="1" applyFill="1" applyBorder="1" applyAlignment="1" applyProtection="1">
      <alignment horizontal="center" vertical="center"/>
    </xf>
    <xf numFmtId="166" fontId="52" fillId="5" borderId="4" xfId="0" applyNumberFormat="1" applyFont="1" applyFill="1" applyBorder="1" applyAlignment="1" applyProtection="1">
      <alignment horizontal="center" vertical="center"/>
    </xf>
    <xf numFmtId="44" fontId="41" fillId="15" borderId="2" xfId="1" applyFont="1" applyFill="1" applyBorder="1" applyAlignment="1" applyProtection="1">
      <alignment horizontal="center" wrapText="1"/>
    </xf>
    <xf numFmtId="44" fontId="41" fillId="15" borderId="1" xfId="1" applyFont="1" applyFill="1" applyBorder="1" applyAlignment="1" applyProtection="1">
      <alignment horizontal="center" wrapText="1"/>
    </xf>
    <xf numFmtId="0" fontId="46" fillId="14" borderId="1" xfId="0" applyFont="1" applyFill="1" applyBorder="1" applyAlignment="1">
      <alignment horizontal="center" vertical="center"/>
    </xf>
    <xf numFmtId="0" fontId="48" fillId="3" borderId="2" xfId="0" applyNumberFormat="1" applyFont="1" applyFill="1" applyBorder="1" applyAlignment="1" applyProtection="1">
      <alignment horizontal="center"/>
    </xf>
    <xf numFmtId="0" fontId="50" fillId="8" borderId="14" xfId="0" applyNumberFormat="1" applyFont="1" applyFill="1" applyBorder="1" applyAlignment="1" applyProtection="1">
      <alignment horizontal="center"/>
    </xf>
    <xf numFmtId="0" fontId="50" fillId="8" borderId="5" xfId="0" applyNumberFormat="1" applyFont="1" applyFill="1" applyBorder="1" applyAlignment="1" applyProtection="1">
      <alignment horizontal="center"/>
    </xf>
    <xf numFmtId="0" fontId="39" fillId="9" borderId="15" xfId="0" applyNumberFormat="1" applyFont="1" applyFill="1" applyBorder="1" applyAlignment="1" applyProtection="1">
      <alignment horizontal="center"/>
    </xf>
    <xf numFmtId="0" fontId="39" fillId="9" borderId="0" xfId="0" applyNumberFormat="1" applyFont="1" applyFill="1" applyBorder="1" applyAlignment="1" applyProtection="1">
      <alignment horizontal="center"/>
    </xf>
    <xf numFmtId="0" fontId="39" fillId="9" borderId="3" xfId="0" applyNumberFormat="1" applyFont="1" applyFill="1" applyBorder="1" applyAlignment="1" applyProtection="1">
      <alignment horizontal="center"/>
    </xf>
    <xf numFmtId="0" fontId="58" fillId="14" borderId="0" xfId="0" applyFont="1" applyFill="1" applyAlignment="1">
      <alignment horizontal="center" vertical="center"/>
    </xf>
    <xf numFmtId="0" fontId="44" fillId="14" borderId="0" xfId="0" applyFont="1" applyFill="1" applyAlignment="1">
      <alignment horizontal="center" vertical="center"/>
    </xf>
    <xf numFmtId="166" fontId="52" fillId="5" borderId="32" xfId="0" applyNumberFormat="1" applyFont="1" applyFill="1" applyBorder="1" applyAlignment="1" applyProtection="1">
      <alignment horizontal="center" vertical="center"/>
    </xf>
    <xf numFmtId="0" fontId="48" fillId="3" borderId="18" xfId="0" applyNumberFormat="1" applyFont="1" applyFill="1" applyBorder="1" applyAlignment="1" applyProtection="1">
      <alignment horizontal="center"/>
    </xf>
    <xf numFmtId="0" fontId="48" fillId="3" borderId="21" xfId="0" applyNumberFormat="1" applyFont="1" applyFill="1" applyBorder="1" applyAlignment="1" applyProtection="1">
      <alignment horizontal="center"/>
    </xf>
    <xf numFmtId="0" fontId="56" fillId="10" borderId="0" xfId="0" applyNumberFormat="1" applyFont="1" applyFill="1" applyBorder="1" applyAlignment="1" applyProtection="1">
      <alignment horizontal="center"/>
    </xf>
    <xf numFmtId="0" fontId="57" fillId="10" borderId="0" xfId="0" applyNumberFormat="1" applyFont="1" applyFill="1" applyBorder="1" applyAlignment="1" applyProtection="1">
      <alignment horizontal="center"/>
    </xf>
    <xf numFmtId="166" fontId="52" fillId="5" borderId="20" xfId="0" applyNumberFormat="1" applyFont="1" applyFill="1" applyBorder="1" applyAlignment="1" applyProtection="1">
      <alignment horizontal="center" vertical="center"/>
    </xf>
    <xf numFmtId="166" fontId="52" fillId="5" borderId="1" xfId="0" applyNumberFormat="1" applyFont="1" applyFill="1" applyBorder="1" applyAlignment="1" applyProtection="1">
      <alignment horizontal="center" vertical="center"/>
    </xf>
    <xf numFmtId="0" fontId="49" fillId="7" borderId="0" xfId="0" applyNumberFormat="1" applyFont="1" applyFill="1" applyBorder="1" applyAlignment="1" applyProtection="1">
      <alignment horizontal="center" vertical="center"/>
    </xf>
    <xf numFmtId="0" fontId="50" fillId="8" borderId="31" xfId="0" applyNumberFormat="1" applyFont="1" applyFill="1" applyBorder="1" applyAlignment="1" applyProtection="1">
      <alignment horizontal="center"/>
    </xf>
    <xf numFmtId="0" fontId="50" fillId="8" borderId="0" xfId="0" applyNumberFormat="1" applyFont="1" applyFill="1" applyBorder="1" applyAlignment="1" applyProtection="1">
      <alignment horizontal="center"/>
    </xf>
    <xf numFmtId="164" fontId="15" fillId="5" borderId="16" xfId="0" applyNumberFormat="1" applyFont="1" applyFill="1" applyBorder="1" applyAlignment="1" applyProtection="1">
      <alignment horizontal="center" vertical="center"/>
    </xf>
    <xf numFmtId="164" fontId="15" fillId="5" borderId="11" xfId="0" applyNumberFormat="1" applyFont="1" applyFill="1" applyBorder="1" applyAlignment="1" applyProtection="1">
      <alignment horizontal="center" vertical="center"/>
    </xf>
    <xf numFmtId="164" fontId="15" fillId="5" borderId="32" xfId="0" applyNumberFormat="1" applyFont="1" applyFill="1" applyBorder="1" applyAlignment="1" applyProtection="1">
      <alignment horizontal="center" vertical="center"/>
    </xf>
    <xf numFmtId="164" fontId="15" fillId="5" borderId="4" xfId="0" applyNumberFormat="1" applyFont="1" applyFill="1" applyBorder="1" applyAlignment="1" applyProtection="1">
      <alignment horizontal="center" vertical="center"/>
    </xf>
    <xf numFmtId="164" fontId="15" fillId="5" borderId="9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5" fillId="5" borderId="4" xfId="0" applyNumberFormat="1" applyFont="1" applyFill="1" applyBorder="1" applyAlignment="1" applyProtection="1">
      <alignment horizontal="center" vertical="center"/>
    </xf>
    <xf numFmtId="0" fontId="15" fillId="5" borderId="11" xfId="0" applyNumberFormat="1" applyFont="1" applyFill="1" applyBorder="1" applyAlignment="1" applyProtection="1">
      <alignment horizontal="center" vertical="center"/>
    </xf>
    <xf numFmtId="0" fontId="15" fillId="5" borderId="9" xfId="0" applyNumberFormat="1" applyFont="1" applyFill="1" applyBorder="1" applyAlignment="1" applyProtection="1">
      <alignment horizontal="center" vertical="center"/>
    </xf>
    <xf numFmtId="0" fontId="15" fillId="5" borderId="16" xfId="0" applyNumberFormat="1" applyFont="1" applyFill="1" applyBorder="1" applyAlignment="1" applyProtection="1">
      <alignment horizontal="center" vertical="center"/>
    </xf>
    <xf numFmtId="0" fontId="15" fillId="5" borderId="32" xfId="0" applyNumberFormat="1" applyFont="1" applyFill="1" applyBorder="1" applyAlignment="1" applyProtection="1">
      <alignment horizontal="center" vertical="center"/>
    </xf>
    <xf numFmtId="0" fontId="16" fillId="5" borderId="9" xfId="0" applyNumberFormat="1" applyFont="1" applyFill="1" applyBorder="1" applyAlignment="1" applyProtection="1">
      <alignment horizontal="center" vertical="center"/>
    </xf>
    <xf numFmtId="164" fontId="15" fillId="0" borderId="15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/>
    </xf>
    <xf numFmtId="0" fontId="4" fillId="3" borderId="3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left"/>
    </xf>
    <xf numFmtId="9" fontId="7" fillId="0" borderId="2" xfId="0" applyNumberFormat="1" applyFont="1" applyFill="1" applyBorder="1" applyAlignment="1" applyProtection="1">
      <alignment horizontal="center"/>
    </xf>
    <xf numFmtId="164" fontId="7" fillId="0" borderId="10" xfId="0" applyNumberFormat="1" applyFont="1" applyFill="1" applyBorder="1" applyAlignment="1" applyProtection="1">
      <alignment horizontal="center"/>
    </xf>
    <xf numFmtId="0" fontId="4" fillId="3" borderId="6" xfId="0" applyNumberFormat="1" applyFont="1" applyFill="1" applyBorder="1" applyAlignment="1" applyProtection="1">
      <alignment horizontal="center"/>
    </xf>
    <xf numFmtId="0" fontId="12" fillId="3" borderId="31" xfId="0" applyNumberFormat="1" applyFont="1" applyFill="1" applyBorder="1" applyAlignment="1" applyProtection="1">
      <alignment horizontal="center"/>
    </xf>
    <xf numFmtId="44" fontId="5" fillId="2" borderId="2" xfId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/>
    </xf>
    <xf numFmtId="9" fontId="6" fillId="0" borderId="1" xfId="0" applyNumberFormat="1" applyFont="1" applyFill="1" applyBorder="1" applyAlignment="1" applyProtection="1">
      <alignment horizontal="center" wrapText="1"/>
    </xf>
    <xf numFmtId="0" fontId="7" fillId="0" borderId="9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left"/>
    </xf>
    <xf numFmtId="9" fontId="6" fillId="0" borderId="2" xfId="0" applyNumberFormat="1" applyFont="1" applyFill="1" applyBorder="1" applyAlignment="1" applyProtection="1">
      <alignment horizontal="center" wrapText="1"/>
    </xf>
    <xf numFmtId="0" fontId="7" fillId="0" borderId="10" xfId="0" applyNumberFormat="1" applyFont="1" applyFill="1" applyBorder="1" applyAlignment="1" applyProtection="1">
      <alignment horizontal="center"/>
    </xf>
    <xf numFmtId="44" fontId="5" fillId="2" borderId="1" xfId="1" applyFont="1" applyFill="1" applyBorder="1" applyAlignment="1" applyProtection="1">
      <alignment horizontal="center" wrapText="1"/>
    </xf>
    <xf numFmtId="0" fontId="29" fillId="7" borderId="0" xfId="0" applyNumberFormat="1" applyFont="1" applyFill="1" applyBorder="1" applyAlignment="1" applyProtection="1">
      <alignment horizontal="center" vertical="center"/>
    </xf>
    <xf numFmtId="0" fontId="30" fillId="8" borderId="8" xfId="0" applyNumberFormat="1" applyFont="1" applyFill="1" applyBorder="1" applyAlignment="1" applyProtection="1">
      <alignment horizontal="center"/>
    </xf>
    <xf numFmtId="0" fontId="30" fillId="8" borderId="0" xfId="0" applyNumberFormat="1" applyFont="1" applyFill="1" applyBorder="1" applyAlignment="1" applyProtection="1">
      <alignment horizontal="center"/>
    </xf>
    <xf numFmtId="0" fontId="30" fillId="8" borderId="15" xfId="0" applyNumberFormat="1" applyFont="1" applyFill="1" applyBorder="1" applyAlignment="1" applyProtection="1">
      <alignment horizontal="center"/>
    </xf>
    <xf numFmtId="0" fontId="30" fillId="8" borderId="23" xfId="0" applyNumberFormat="1" applyFont="1" applyFill="1" applyBorder="1" applyAlignment="1" applyProtection="1">
      <alignment horizontal="center"/>
    </xf>
    <xf numFmtId="0" fontId="28" fillId="9" borderId="8" xfId="0" applyNumberFormat="1" applyFont="1" applyFill="1" applyBorder="1" applyAlignment="1" applyProtection="1">
      <alignment horizontal="center"/>
    </xf>
    <xf numFmtId="0" fontId="28" fillId="9" borderId="0" xfId="0" applyNumberFormat="1" applyFont="1" applyFill="1" applyBorder="1" applyAlignment="1" applyProtection="1">
      <alignment horizontal="center"/>
    </xf>
    <xf numFmtId="0" fontId="28" fillId="9" borderId="15" xfId="0" applyNumberFormat="1" applyFont="1" applyFill="1" applyBorder="1" applyAlignment="1" applyProtection="1">
      <alignment horizontal="center"/>
    </xf>
    <xf numFmtId="0" fontId="28" fillId="9" borderId="23" xfId="0" applyNumberFormat="1" applyFont="1" applyFill="1" applyBorder="1" applyAlignment="1" applyProtection="1">
      <alignment horizontal="center"/>
    </xf>
    <xf numFmtId="0" fontId="1" fillId="0" borderId="0" xfId="3" applyFont="1" applyAlignment="1">
      <alignment horizontal="left"/>
    </xf>
    <xf numFmtId="0" fontId="1" fillId="0" borderId="0" xfId="3" applyFont="1" applyAlignment="1">
      <alignment horizontal="left" indent="1"/>
    </xf>
    <xf numFmtId="0" fontId="1" fillId="0" borderId="0" xfId="3" applyFont="1" applyFill="1" applyAlignment="1">
      <alignment horizontal="left" indent="1"/>
    </xf>
    <xf numFmtId="0" fontId="61" fillId="13" borderId="0" xfId="3" applyFont="1" applyFill="1" applyAlignment="1">
      <alignment horizontal="center"/>
    </xf>
    <xf numFmtId="0" fontId="61" fillId="22" borderId="0" xfId="3" applyFont="1" applyFill="1" applyAlignment="1">
      <alignment horizontal="center"/>
    </xf>
    <xf numFmtId="0" fontId="1" fillId="8" borderId="0" xfId="3" applyFont="1" applyFill="1" applyAlignment="1">
      <alignment horizontal="center"/>
    </xf>
    <xf numFmtId="0" fontId="89" fillId="21" borderId="0" xfId="3" applyFont="1" applyFill="1" applyAlignment="1">
      <alignment horizontal="center"/>
    </xf>
    <xf numFmtId="0" fontId="1" fillId="23" borderId="0" xfId="3" applyFont="1" applyFill="1" applyAlignment="1">
      <alignment horizontal="center"/>
    </xf>
    <xf numFmtId="0" fontId="2" fillId="23" borderId="0" xfId="3" applyFill="1" applyAlignment="1">
      <alignment horizontal="center"/>
    </xf>
    <xf numFmtId="168" fontId="2" fillId="23" borderId="0" xfId="3" applyNumberFormat="1" applyFill="1" applyAlignment="1">
      <alignment horizontal="center"/>
    </xf>
    <xf numFmtId="0" fontId="1" fillId="10" borderId="0" xfId="3" applyFont="1" applyFill="1" applyAlignment="1">
      <alignment horizontal="center"/>
    </xf>
    <xf numFmtId="168" fontId="2" fillId="10" borderId="0" xfId="3" applyNumberFormat="1" applyFill="1" applyAlignment="1">
      <alignment horizontal="center"/>
    </xf>
    <xf numFmtId="168" fontId="89" fillId="21" borderId="0" xfId="3" applyNumberFormat="1" applyFont="1" applyFill="1" applyAlignment="1">
      <alignment horizontal="center"/>
    </xf>
    <xf numFmtId="0" fontId="2" fillId="0" borderId="0" xfId="3" applyAlignment="1">
      <alignment horizontal="left"/>
    </xf>
    <xf numFmtId="0" fontId="2" fillId="0" borderId="0" xfId="3" applyFill="1" applyAlignment="1">
      <alignment horizontal="left"/>
    </xf>
    <xf numFmtId="169" fontId="88" fillId="20" borderId="0" xfId="5" applyNumberFormat="1" applyFont="1" applyFill="1" applyAlignment="1">
      <alignment horizontal="center" vertical="center"/>
    </xf>
    <xf numFmtId="0" fontId="92" fillId="22" borderId="0" xfId="0" applyFont="1" applyFill="1" applyAlignment="1">
      <alignment horizontal="center" vertical="center"/>
    </xf>
    <xf numFmtId="0" fontId="92" fillId="0" borderId="41" xfId="0" applyNumberFormat="1" applyFont="1" applyFill="1" applyBorder="1" applyAlignment="1">
      <alignment horizontal="right" vertical="center" indent="1"/>
    </xf>
    <xf numFmtId="0" fontId="92" fillId="0" borderId="44" xfId="0" applyNumberFormat="1" applyFont="1" applyFill="1" applyBorder="1" applyAlignment="1">
      <alignment horizontal="right" vertical="center" indent="1"/>
    </xf>
  </cellXfs>
  <cellStyles count="6">
    <cellStyle name="Hypertextový odkaz" xfId="4" builtinId="8"/>
    <cellStyle name="Měna" xfId="1" builtinId="4"/>
    <cellStyle name="Normální" xfId="0" builtinId="0"/>
    <cellStyle name="Normální 2" xfId="3"/>
    <cellStyle name="Normální 3" xfId="5"/>
    <cellStyle name="Styl 1" xfId="2"/>
  </cellStyles>
  <dxfs count="18"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ill>
        <patternFill>
          <bgColor rgb="FFFFFF99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33399"/>
      <rgbColor rgb="00C0C0C0"/>
      <rgbColor rgb="0000B0F0"/>
      <rgbColor rgb="00008000"/>
      <rgbColor rgb="00808080"/>
      <rgbColor rgb="00FFCC00"/>
      <rgbColor rgb="00339966"/>
      <rgbColor rgb="00FFFF00"/>
      <rgbColor rgb="00FF0000"/>
      <rgbColor rgb="00FFFFF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DE0000"/>
      <color rgb="FF660033"/>
      <color rgb="FF2706EC"/>
      <color rgb="FFFFFF99"/>
      <color rgb="FFC7DAF1"/>
      <color rgb="FFFFFFCC"/>
      <color rgb="FF3D33FB"/>
      <color rgb="FF0041C4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Velikono&#269;n&#237; turn&#225;jek'!A1"/><Relationship Id="rId2" Type="http://schemas.openxmlformats.org/officeDocument/2006/relationships/image" Target="../media/image1.jpeg"/><Relationship Id="rId1" Type="http://schemas.openxmlformats.org/officeDocument/2006/relationships/hyperlink" Target="http://www.facebook.com/home.php?sk=group_188776994487083&amp;ap=1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Velikono&#269;n&#237; turn&#225;jek'!A1"/><Relationship Id="rId2" Type="http://schemas.openxmlformats.org/officeDocument/2006/relationships/image" Target="../media/image1.jpeg"/><Relationship Id="rId1" Type="http://schemas.openxmlformats.org/officeDocument/2006/relationships/hyperlink" Target="http://www.facebook.com/home.php?sk=group_188776994487083&amp;ap=1" TargetMode="External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jpe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hyperlink" Target="http://www.facebook.com/home.php?sk=group_188776994487083" TargetMode="External"/><Relationship Id="rId2" Type="http://schemas.openxmlformats.org/officeDocument/2006/relationships/image" Target="../media/image4.jpeg"/><Relationship Id="rId1" Type="http://schemas.openxmlformats.org/officeDocument/2006/relationships/image" Target="../media/image3.jpg"/><Relationship Id="rId6" Type="http://schemas.openxmlformats.org/officeDocument/2006/relationships/image" Target="../media/image8.png"/><Relationship Id="rId11" Type="http://schemas.openxmlformats.org/officeDocument/2006/relationships/image" Target="../media/image12.jpg"/><Relationship Id="rId5" Type="http://schemas.openxmlformats.org/officeDocument/2006/relationships/image" Target="../media/image7.png"/><Relationship Id="rId10" Type="http://schemas.openxmlformats.org/officeDocument/2006/relationships/hyperlink" Target="http://www.funtaxi.cz/poker" TargetMode="External"/><Relationship Id="rId4" Type="http://schemas.openxmlformats.org/officeDocument/2006/relationships/image" Target="../media/image6.png"/><Relationship Id="rId9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33619</xdr:colOff>
      <xdr:row>0</xdr:row>
      <xdr:rowOff>0</xdr:rowOff>
    </xdr:from>
    <xdr:to>
      <xdr:col>15</xdr:col>
      <xdr:colOff>28576</xdr:colOff>
      <xdr:row>2</xdr:row>
      <xdr:rowOff>171450</xdr:rowOff>
    </xdr:to>
    <xdr:pic>
      <xdr:nvPicPr>
        <xdr:cNvPr id="2" name="Obrázek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6494" y="0"/>
          <a:ext cx="1947582" cy="552450"/>
        </a:xfrm>
        <a:prstGeom prst="rect">
          <a:avLst/>
        </a:prstGeom>
      </xdr:spPr>
    </xdr:pic>
    <xdr:clientData/>
  </xdr:twoCellAnchor>
  <xdr:twoCellAnchor editAs="oneCell">
    <xdr:from>
      <xdr:col>15</xdr:col>
      <xdr:colOff>78442</xdr:colOff>
      <xdr:row>0</xdr:row>
      <xdr:rowOff>9525</xdr:rowOff>
    </xdr:from>
    <xdr:to>
      <xdr:col>18</xdr:col>
      <xdr:colOff>114301</xdr:colOff>
      <xdr:row>2</xdr:row>
      <xdr:rowOff>171449</xdr:rowOff>
    </xdr:to>
    <xdr:pic>
      <xdr:nvPicPr>
        <xdr:cNvPr id="3" name="Obrázek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142" y="9525"/>
          <a:ext cx="693084" cy="542924"/>
        </a:xfrm>
        <a:prstGeom prst="rect">
          <a:avLst/>
        </a:prstGeom>
      </xdr:spPr>
    </xdr:pic>
    <xdr:clientData/>
  </xdr:twoCellAnchor>
  <xdr:twoCellAnchor>
    <xdr:from>
      <xdr:col>7</xdr:col>
      <xdr:colOff>180975</xdr:colOff>
      <xdr:row>27</xdr:row>
      <xdr:rowOff>161925</xdr:rowOff>
    </xdr:from>
    <xdr:to>
      <xdr:col>26</xdr:col>
      <xdr:colOff>142875</xdr:colOff>
      <xdr:row>37</xdr:row>
      <xdr:rowOff>104775</xdr:rowOff>
    </xdr:to>
    <xdr:sp macro="" textlink="">
      <xdr:nvSpPr>
        <xdr:cNvPr id="4" name="TextovéPole 3"/>
        <xdr:cNvSpPr txBox="1"/>
      </xdr:nvSpPr>
      <xdr:spPr>
        <a:xfrm>
          <a:off x="3467100" y="4752975"/>
          <a:ext cx="4276725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u="sng"/>
            <a:t>Bodování:</a:t>
          </a:r>
        </a:p>
        <a:p>
          <a:endParaRPr lang="cs-CZ" sz="1100"/>
        </a:p>
        <a:p>
          <a:r>
            <a:rPr lang="cs-CZ" sz="1100" i="1"/>
            <a:t>Temto půlrok zkusím trochu ovlivnit přidělování bodů.</a:t>
          </a:r>
        </a:p>
        <a:p>
          <a:r>
            <a:rPr lang="cs-CZ" sz="1100" i="1"/>
            <a:t>První</a:t>
          </a:r>
          <a:r>
            <a:rPr lang="cs-CZ" sz="1100" i="1" baseline="0"/>
            <a:t> dva v denním turnaji dostanou plusové a mínusové body za dokup.</a:t>
          </a:r>
        </a:p>
        <a:p>
          <a:r>
            <a:rPr lang="cs-CZ" sz="1100" b="1" u="sng" baseline="0"/>
            <a:t>žádný dokup</a:t>
          </a:r>
          <a:r>
            <a:rPr lang="cs-CZ" sz="1100" b="1" baseline="0"/>
            <a:t>  +1 bod</a:t>
          </a:r>
        </a:p>
        <a:p>
          <a:r>
            <a:rPr lang="cs-CZ" sz="1100" b="1" u="sng" baseline="0"/>
            <a:t>jeden dokup</a:t>
          </a:r>
          <a:r>
            <a:rPr lang="cs-CZ" sz="1100" b="1" baseline="0"/>
            <a:t>   0 bodů</a:t>
          </a:r>
        </a:p>
        <a:p>
          <a:r>
            <a:rPr lang="cs-CZ" sz="1100" b="1" u="sng" baseline="0"/>
            <a:t>dva a více dokupů</a:t>
          </a:r>
          <a:r>
            <a:rPr lang="cs-CZ" sz="1100" b="1" baseline="0"/>
            <a:t>  -1 bod</a:t>
          </a:r>
        </a:p>
        <a:p>
          <a:endParaRPr lang="cs-CZ" sz="1100" b="1" baseline="0"/>
        </a:p>
        <a:p>
          <a:r>
            <a:rPr lang="cs-CZ" sz="1100" b="0" i="1" baseline="0">
              <a:solidFill>
                <a:srgbClr val="FF0000"/>
              </a:solidFill>
            </a:rPr>
            <a:t>Změna bodů nemá vliv na pořadí v denním turnaji.</a:t>
          </a:r>
          <a:endParaRPr lang="cs-CZ" sz="1100" b="0" i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33618</xdr:colOff>
      <xdr:row>0</xdr:row>
      <xdr:rowOff>0</xdr:rowOff>
    </xdr:from>
    <xdr:to>
      <xdr:col>14</xdr:col>
      <xdr:colOff>11207</xdr:colOff>
      <xdr:row>2</xdr:row>
      <xdr:rowOff>178939</xdr:rowOff>
    </xdr:to>
    <xdr:pic>
      <xdr:nvPicPr>
        <xdr:cNvPr id="2" name="Obrázek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265" y="0"/>
          <a:ext cx="1893795" cy="571145"/>
        </a:xfrm>
        <a:prstGeom prst="rect">
          <a:avLst/>
        </a:prstGeom>
      </xdr:spPr>
    </xdr:pic>
    <xdr:clientData/>
  </xdr:twoCellAnchor>
  <xdr:twoCellAnchor editAs="oneCell">
    <xdr:from>
      <xdr:col>14</xdr:col>
      <xdr:colOff>78441</xdr:colOff>
      <xdr:row>0</xdr:row>
      <xdr:rowOff>0</xdr:rowOff>
    </xdr:from>
    <xdr:to>
      <xdr:col>16</xdr:col>
      <xdr:colOff>201706</xdr:colOff>
      <xdr:row>2</xdr:row>
      <xdr:rowOff>179294</xdr:rowOff>
    </xdr:to>
    <xdr:pic>
      <xdr:nvPicPr>
        <xdr:cNvPr id="3" name="Obrázek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2294" y="0"/>
          <a:ext cx="571500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27</xdr:row>
      <xdr:rowOff>123823</xdr:rowOff>
    </xdr:from>
    <xdr:to>
      <xdr:col>5</xdr:col>
      <xdr:colOff>1</xdr:colOff>
      <xdr:row>35</xdr:row>
      <xdr:rowOff>180974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325" y="5267323"/>
          <a:ext cx="1590676" cy="158115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3</xdr:row>
      <xdr:rowOff>114301</xdr:rowOff>
    </xdr:from>
    <xdr:to>
      <xdr:col>4</xdr:col>
      <xdr:colOff>219075</xdr:colOff>
      <xdr:row>11</xdr:row>
      <xdr:rowOff>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1" y="685801"/>
          <a:ext cx="1419224" cy="1409699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0</xdr:row>
      <xdr:rowOff>0</xdr:rowOff>
    </xdr:from>
    <xdr:to>
      <xdr:col>9</xdr:col>
      <xdr:colOff>523875</xdr:colOff>
      <xdr:row>3</xdr:row>
      <xdr:rowOff>9525</xdr:rowOff>
    </xdr:to>
    <xdr:pic>
      <xdr:nvPicPr>
        <xdr:cNvPr id="4" name="Obdélník 5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46672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180975</xdr:colOff>
      <xdr:row>3</xdr:row>
      <xdr:rowOff>114300</xdr:rowOff>
    </xdr:from>
    <xdr:to>
      <xdr:col>9</xdr:col>
      <xdr:colOff>533400</xdr:colOff>
      <xdr:row>9</xdr:row>
      <xdr:rowOff>9525</xdr:rowOff>
    </xdr:to>
    <xdr:pic>
      <xdr:nvPicPr>
        <xdr:cNvPr id="5" name="TextovéPole 6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685800"/>
          <a:ext cx="3400425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371475</xdr:colOff>
      <xdr:row>9</xdr:row>
      <xdr:rowOff>38100</xdr:rowOff>
    </xdr:from>
    <xdr:to>
      <xdr:col>9</xdr:col>
      <xdr:colOff>228600</xdr:colOff>
      <xdr:row>13</xdr:row>
      <xdr:rowOff>47625</xdr:rowOff>
    </xdr:to>
    <xdr:pic>
      <xdr:nvPicPr>
        <xdr:cNvPr id="6" name="TextovéPole 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752600"/>
          <a:ext cx="35147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12</xdr:row>
      <xdr:rowOff>180975</xdr:rowOff>
    </xdr:from>
    <xdr:to>
      <xdr:col>7</xdr:col>
      <xdr:colOff>333375</xdr:colOff>
      <xdr:row>27</xdr:row>
      <xdr:rowOff>28575</xdr:rowOff>
    </xdr:to>
    <xdr:pic>
      <xdr:nvPicPr>
        <xdr:cNvPr id="7" name="TextovéPole 8"/>
        <xdr:cNvPicPr>
          <a:picLocks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2466975"/>
          <a:ext cx="3362325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333375</xdr:colOff>
      <xdr:row>27</xdr:row>
      <xdr:rowOff>104775</xdr:rowOff>
    </xdr:from>
    <xdr:to>
      <xdr:col>9</xdr:col>
      <xdr:colOff>200025</xdr:colOff>
      <xdr:row>34</xdr:row>
      <xdr:rowOff>180975</xdr:rowOff>
    </xdr:to>
    <xdr:pic>
      <xdr:nvPicPr>
        <xdr:cNvPr id="8" name="TextovéPole 9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5248275"/>
          <a:ext cx="2305050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36</xdr:row>
      <xdr:rowOff>76200</xdr:rowOff>
    </xdr:from>
    <xdr:to>
      <xdr:col>9</xdr:col>
      <xdr:colOff>523875</xdr:colOff>
      <xdr:row>45</xdr:row>
      <xdr:rowOff>152400</xdr:rowOff>
    </xdr:to>
    <xdr:pic>
      <xdr:nvPicPr>
        <xdr:cNvPr id="9" name="TextovéPole 10"/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934200"/>
          <a:ext cx="596265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304800</xdr:colOff>
      <xdr:row>15</xdr:row>
      <xdr:rowOff>85848</xdr:rowOff>
    </xdr:from>
    <xdr:to>
      <xdr:col>9</xdr:col>
      <xdr:colOff>495300</xdr:colOff>
      <xdr:row>23</xdr:row>
      <xdr:rowOff>190499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2943348"/>
          <a:ext cx="1409700" cy="1628651"/>
        </a:xfrm>
        <a:prstGeom prst="ellipse">
          <a:avLst/>
        </a:prstGeom>
        <a:ln w="3175" cap="rnd">
          <a:solidFill>
            <a:srgbClr val="00FF00"/>
          </a:solidFill>
          <a:prstDash val="sysDot"/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 editAs="oneCell">
    <xdr:from>
      <xdr:col>0</xdr:col>
      <xdr:colOff>419100</xdr:colOff>
      <xdr:row>46</xdr:row>
      <xdr:rowOff>9525</xdr:rowOff>
    </xdr:from>
    <xdr:to>
      <xdr:col>2</xdr:col>
      <xdr:colOff>19050</xdr:colOff>
      <xdr:row>47</xdr:row>
      <xdr:rowOff>9525</xdr:rowOff>
    </xdr:to>
    <xdr:pic>
      <xdr:nvPicPr>
        <xdr:cNvPr id="11" name="Obrázek 10">
          <a:hlinkClick xmlns:r="http://schemas.openxmlformats.org/officeDocument/2006/relationships" r:id="rId10" tgtFrame="_parent"/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8772525"/>
          <a:ext cx="819150" cy="1905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45</xdr:row>
      <xdr:rowOff>131445</xdr:rowOff>
    </xdr:from>
    <xdr:to>
      <xdr:col>4</xdr:col>
      <xdr:colOff>152399</xdr:colOff>
      <xdr:row>47</xdr:row>
      <xdr:rowOff>104775</xdr:rowOff>
    </xdr:to>
    <xdr:pic>
      <xdr:nvPicPr>
        <xdr:cNvPr id="12" name="Obrázek 11">
          <a:hlinkClick xmlns:r="http://schemas.openxmlformats.org/officeDocument/2006/relationships" r:id="rId12" tgtFrame="_parent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8703945"/>
          <a:ext cx="885824" cy="354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workbookViewId="0">
      <selection activeCell="T6" sqref="T6"/>
    </sheetView>
  </sheetViews>
  <sheetFormatPr defaultRowHeight="12.75" x14ac:dyDescent="0.2"/>
  <cols>
    <col min="1" max="1" width="4.7109375" customWidth="1"/>
    <col min="2" max="2" width="3.5703125" customWidth="1"/>
    <col min="3" max="3" width="16.28515625" customWidth="1"/>
    <col min="4" max="4" width="5.42578125" customWidth="1"/>
    <col min="5" max="5" width="6.140625" customWidth="1"/>
    <col min="6" max="6" width="4.7109375" customWidth="1"/>
    <col min="7" max="7" width="0.85546875" customWidth="1"/>
    <col min="8" max="8" width="4.7109375" customWidth="1"/>
    <col min="9" max="9" width="4" customWidth="1"/>
    <col min="10" max="10" width="16.140625" customWidth="1"/>
    <col min="11" max="11" width="6.7109375" customWidth="1"/>
    <col min="12" max="12" width="7.28515625" customWidth="1"/>
    <col min="13" max="13" width="10" customWidth="1"/>
    <col min="14" max="14" width="7.7109375" customWidth="1"/>
    <col min="15" max="15" width="9" customWidth="1"/>
    <col min="16" max="16" width="4.85546875" customWidth="1"/>
    <col min="17" max="17" width="3.5703125" customWidth="1"/>
    <col min="18" max="18" width="16.5703125" customWidth="1"/>
    <col min="19" max="19" width="5.7109375" customWidth="1"/>
    <col min="20" max="20" width="6.42578125" customWidth="1"/>
    <col min="21" max="21" width="9.5703125" customWidth="1"/>
    <col min="22" max="22" width="7.28515625" customWidth="1"/>
    <col min="23" max="23" width="8.85546875" customWidth="1"/>
    <col min="24" max="24" width="5.85546875" customWidth="1"/>
  </cols>
  <sheetData>
    <row r="1" spans="1:24" ht="21.75" customHeight="1" thickBot="1" x14ac:dyDescent="0.25">
      <c r="A1" s="381" t="s">
        <v>112</v>
      </c>
      <c r="B1" s="381"/>
      <c r="C1" s="381"/>
      <c r="D1" s="381"/>
      <c r="E1" s="381"/>
      <c r="F1" s="381"/>
      <c r="G1" s="274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</row>
    <row r="2" spans="1:24" ht="13.5" customHeight="1" x14ac:dyDescent="0.2">
      <c r="A2" s="280"/>
      <c r="B2" s="282"/>
      <c r="C2" s="283" t="s">
        <v>109</v>
      </c>
      <c r="D2" s="284" t="s">
        <v>110</v>
      </c>
      <c r="E2" s="285" t="s">
        <v>111</v>
      </c>
      <c r="F2" s="280"/>
      <c r="G2" s="274"/>
      <c r="H2" s="289"/>
      <c r="I2" s="289"/>
      <c r="J2" s="289"/>
      <c r="K2" s="289"/>
      <c r="L2" s="289"/>
      <c r="M2" s="289"/>
      <c r="N2" s="382">
        <v>2011</v>
      </c>
      <c r="O2" s="382"/>
      <c r="P2" s="382"/>
      <c r="Q2" s="382"/>
      <c r="R2" s="382"/>
      <c r="S2" s="289"/>
      <c r="T2" s="289"/>
      <c r="U2" s="289"/>
      <c r="V2" s="289"/>
      <c r="W2" s="289"/>
      <c r="X2" s="289"/>
    </row>
    <row r="3" spans="1:24" ht="13.5" customHeight="1" x14ac:dyDescent="0.2">
      <c r="A3" s="280"/>
      <c r="B3" s="286">
        <v>1</v>
      </c>
      <c r="C3" s="215" t="s">
        <v>18</v>
      </c>
      <c r="D3" s="337">
        <f>SUMIF('1.pololetí 2010'!$B$9:$B$20,C3,'1.pololetí 2010'!$C$9:$C$20)+SUMIF('2.pololetí 2010'!$B$9:$B$25,C3,'2.pololetí 2010'!$C$9:$C$25)+SUMIF('1.pololetí 2011'!$C$11:$C$31,C3,'1.pololetí 2011'!$D$11:$D$31)+SUMIF($R$6:$R$27,C3,$S$6:$S$27)</f>
        <v>333</v>
      </c>
      <c r="E3" s="520">
        <f>SUMIF('1.pololetí 2010'!$B$9:$B$20,C3,'1.pololetí 2010'!$E$9:$E$20)+SUMIF('2.pololetí 2010'!$B$9:$B$25,C3,'2.pololetí 2010'!$E$9:$E$25)+SUMIF('1.pololetí 2011'!$C$11:$C$31,C3,'1.pololetí 2011'!$F$11:$F$31)+SUMIF($R$6:$R$27,C3,$U$6:$U$27)</f>
        <v>61</v>
      </c>
      <c r="F3" s="281"/>
      <c r="G3" s="274"/>
      <c r="H3" s="289"/>
      <c r="I3" s="289"/>
      <c r="J3" s="289"/>
      <c r="K3" s="289"/>
      <c r="L3" s="289"/>
      <c r="M3" s="289"/>
      <c r="N3" s="382"/>
      <c r="O3" s="382"/>
      <c r="P3" s="382"/>
      <c r="Q3" s="382"/>
      <c r="R3" s="382"/>
      <c r="S3" s="289"/>
      <c r="T3" s="289"/>
      <c r="U3" s="289"/>
      <c r="V3" s="289"/>
      <c r="W3" s="289"/>
      <c r="X3" s="289"/>
    </row>
    <row r="4" spans="1:24" ht="13.5" customHeight="1" thickBot="1" x14ac:dyDescent="0.25">
      <c r="A4" s="280"/>
      <c r="B4" s="286">
        <v>2</v>
      </c>
      <c r="C4" s="215" t="s">
        <v>17</v>
      </c>
      <c r="D4" s="337">
        <f>SUMIF('1.pololetí 2010'!$B$9:$B$20,C4,'1.pololetí 2010'!$C$9:$C$20)+SUMIF('2.pololetí 2010'!$B$9:$B$25,C4,'2.pololetí 2010'!$C$9:$C$25)+SUMIF('1.pololetí 2011'!$C$11:$C$31,C4,'1.pololetí 2011'!$D$11:$D$31)+SUMIF($R$6:$R$27,C4,$S$6:$S$27)</f>
        <v>288</v>
      </c>
      <c r="E4" s="520">
        <f>SUMIF('1.pololetí 2010'!$B$9:$B$20,C4,'1.pololetí 2010'!$E$9:$E$20)+SUMIF('2.pololetí 2010'!$B$9:$B$25,C4,'2.pololetí 2010'!$E$9:$E$25)+SUMIF('1.pololetí 2011'!$C$11:$C$31,C4,'1.pololetí 2011'!$F$11:$F$31)+SUMIF($R$6:$R$27,C4,$U$6:$U$27)</f>
        <v>65</v>
      </c>
      <c r="F4" s="281"/>
      <c r="G4" s="274"/>
      <c r="H4" s="289"/>
      <c r="I4" s="384" t="s">
        <v>115</v>
      </c>
      <c r="J4" s="384"/>
      <c r="K4" s="384"/>
      <c r="L4" s="384"/>
      <c r="M4" s="384"/>
      <c r="N4" s="384"/>
      <c r="O4" s="384"/>
      <c r="P4" s="289"/>
      <c r="Q4" s="384" t="s">
        <v>116</v>
      </c>
      <c r="R4" s="384"/>
      <c r="S4" s="384"/>
      <c r="T4" s="384"/>
      <c r="U4" s="384"/>
      <c r="V4" s="384"/>
      <c r="W4" s="384"/>
      <c r="X4" s="289"/>
    </row>
    <row r="5" spans="1:24" ht="13.5" customHeight="1" thickBot="1" x14ac:dyDescent="0.25">
      <c r="A5" s="280"/>
      <c r="B5" s="286">
        <v>3</v>
      </c>
      <c r="C5" s="215" t="s">
        <v>24</v>
      </c>
      <c r="D5" s="337">
        <f>SUMIF('1.pololetí 2010'!$B$9:$B$20,C5,'1.pololetí 2010'!$C$9:$C$20)+SUMIF('2.pololetí 2010'!$B$9:$B$25,C5,'2.pololetí 2010'!$C$9:$C$25)+SUMIF('1.pololetí 2011'!$C$11:$C$31,C5,'1.pololetí 2011'!$D$11:$D$31)+SUMIF($R$6:$R$27,C5,$S$6:$S$27)</f>
        <v>224</v>
      </c>
      <c r="E5" s="520">
        <f>SUMIF('1.pololetí 2010'!$B$9:$B$20,C5,'1.pololetí 2010'!$E$9:$E$20)+SUMIF('2.pololetí 2010'!$B$9:$B$25,C5,'2.pololetí 2010'!$E$9:$E$25)+SUMIF('1.pololetí 2011'!$C$11:$C$31,C5,'1.pololetí 2011'!$F$11:$F$31)+SUMIF($R$6:$R$27,C5,$U$6:$U$27)</f>
        <v>64</v>
      </c>
      <c r="F5" s="281"/>
      <c r="G5" s="274"/>
      <c r="H5" s="290"/>
      <c r="I5" s="311"/>
      <c r="J5" s="312" t="s">
        <v>4</v>
      </c>
      <c r="K5" s="313" t="s">
        <v>33</v>
      </c>
      <c r="L5" s="314" t="s">
        <v>113</v>
      </c>
      <c r="M5" s="315" t="s">
        <v>30</v>
      </c>
      <c r="N5" s="316" t="s">
        <v>31</v>
      </c>
      <c r="O5" s="317" t="s">
        <v>32</v>
      </c>
      <c r="P5" s="296"/>
      <c r="Q5" s="311"/>
      <c r="R5" s="312" t="s">
        <v>4</v>
      </c>
      <c r="S5" s="313" t="s">
        <v>33</v>
      </c>
      <c r="T5" s="314" t="s">
        <v>113</v>
      </c>
      <c r="U5" s="315" t="s">
        <v>30</v>
      </c>
      <c r="V5" s="316" t="s">
        <v>31</v>
      </c>
      <c r="W5" s="317" t="s">
        <v>32</v>
      </c>
      <c r="X5" s="289"/>
    </row>
    <row r="6" spans="1:24" ht="13.5" customHeight="1" x14ac:dyDescent="0.2">
      <c r="A6" s="280"/>
      <c r="B6" s="286">
        <v>4</v>
      </c>
      <c r="C6" s="215" t="s">
        <v>29</v>
      </c>
      <c r="D6" s="337">
        <f>SUMIF('1.pololetí 2010'!$B$9:$B$20,C6,'1.pololetí 2010'!$C$9:$C$20)+SUMIF('2.pololetí 2010'!$B$9:$B$25,C6,'2.pololetí 2010'!$C$9:$C$25)+SUMIF('1.pololetí 2011'!$C$11:$C$31,C6,'1.pololetí 2011'!$D$11:$D$31)+SUMIF($R$6:$R$27,C6,$S$6:$S$27)</f>
        <v>182</v>
      </c>
      <c r="E6" s="520">
        <f>SUMIF('1.pololetí 2010'!$B$9:$B$20,C6,'1.pololetí 2010'!$E$9:$E$20)+SUMIF('2.pololetí 2010'!$B$9:$B$25,C6,'2.pololetí 2010'!$E$9:$E$25)+SUMIF('1.pololetí 2011'!$C$11:$C$31,C6,'1.pololetí 2011'!$F$11:$F$31)+SUMIF($R$6:$R$27,C6,$U$6:$U$27)</f>
        <v>37</v>
      </c>
      <c r="F6" s="281"/>
      <c r="G6" s="274"/>
      <c r="H6" s="290"/>
      <c r="I6" s="318">
        <v>1</v>
      </c>
      <c r="J6" s="221" t="s">
        <v>18</v>
      </c>
      <c r="K6" s="265">
        <v>125</v>
      </c>
      <c r="L6" s="266">
        <v>25</v>
      </c>
      <c r="M6" s="267">
        <v>22</v>
      </c>
      <c r="N6" s="268">
        <v>5.6818181818181817</v>
      </c>
      <c r="O6" s="319">
        <v>2.7727272727272729</v>
      </c>
      <c r="P6" s="289"/>
      <c r="Q6" s="318">
        <v>1</v>
      </c>
      <c r="R6" s="334" t="str">
        <f>'2.pololetí 2011'!C11</f>
        <v>Igor</v>
      </c>
      <c r="S6" s="265">
        <f>'2.pololetí 2011'!D11</f>
        <v>33</v>
      </c>
      <c r="T6" s="266">
        <f>'2.pololetí 2011'!E11</f>
        <v>2</v>
      </c>
      <c r="U6" s="267">
        <f>'2.pololetí 2011'!G11</f>
        <v>4</v>
      </c>
      <c r="V6" s="268">
        <f>'2.pololetí 2011'!H11</f>
        <v>7.75</v>
      </c>
      <c r="W6" s="319">
        <f>'2.pololetí 2011'!I11</f>
        <v>2.75</v>
      </c>
      <c r="X6" s="289"/>
    </row>
    <row r="7" spans="1:24" ht="13.5" customHeight="1" x14ac:dyDescent="0.2">
      <c r="A7" s="280"/>
      <c r="B7" s="286">
        <v>5</v>
      </c>
      <c r="C7" s="215" t="s">
        <v>25</v>
      </c>
      <c r="D7" s="337">
        <f>SUMIF('1.pololetí 2010'!$B$9:$B$20,C7,'1.pololetí 2010'!$C$9:$C$20)+SUMIF('2.pololetí 2010'!$B$9:$B$25,C7,'2.pololetí 2010'!$C$9:$C$25)+SUMIF('1.pololetí 2011'!$C$11:$C$31,C7,'1.pololetí 2011'!$D$11:$D$31)+SUMIF($R$6:$R$27,C7,$S$6:$S$27)</f>
        <v>133</v>
      </c>
      <c r="E7" s="520">
        <f>SUMIF('1.pololetí 2010'!$B$9:$B$20,C7,'1.pololetí 2010'!$E$9:$E$20)+SUMIF('2.pololetí 2010'!$B$9:$B$25,C7,'2.pololetí 2010'!$E$9:$E$25)+SUMIF('1.pololetí 2011'!$C$11:$C$31,C7,'1.pololetí 2011'!$F$11:$F$31)+SUMIF($R$6:$R$27,C7,$U$6:$U$27)</f>
        <v>23</v>
      </c>
      <c r="F7" s="281"/>
      <c r="G7" s="274"/>
      <c r="H7" s="291"/>
      <c r="I7" s="318">
        <v>2</v>
      </c>
      <c r="J7" s="221" t="s">
        <v>24</v>
      </c>
      <c r="K7" s="265">
        <v>104</v>
      </c>
      <c r="L7" s="269">
        <v>14</v>
      </c>
      <c r="M7" s="267">
        <v>22</v>
      </c>
      <c r="N7" s="268">
        <v>4.7272727272727275</v>
      </c>
      <c r="O7" s="319">
        <v>3.5909090909090908</v>
      </c>
      <c r="P7" s="291" t="s">
        <v>55</v>
      </c>
      <c r="Q7" s="318">
        <v>2</v>
      </c>
      <c r="R7" s="334" t="str">
        <f>'2.pololetí 2011'!C12</f>
        <v>Mira</v>
      </c>
      <c r="S7" s="265">
        <f>'2.pololetí 2011'!D12</f>
        <v>19</v>
      </c>
      <c r="T7" s="269">
        <f>'2.pololetí 2011'!E12</f>
        <v>5</v>
      </c>
      <c r="U7" s="267">
        <f>'2.pololetí 2011'!G12</f>
        <v>3</v>
      </c>
      <c r="V7" s="268">
        <f>'2.pololetí 2011'!H12</f>
        <v>6</v>
      </c>
      <c r="W7" s="319">
        <f>'2.pololetí 2011'!I12</f>
        <v>4.666666666666667</v>
      </c>
      <c r="X7" s="289"/>
    </row>
    <row r="8" spans="1:24" ht="13.5" customHeight="1" x14ac:dyDescent="0.2">
      <c r="A8" s="280"/>
      <c r="B8" s="286">
        <v>6</v>
      </c>
      <c r="C8" s="215" t="s">
        <v>40</v>
      </c>
      <c r="D8" s="337">
        <f>SUMIF('1.pololetí 2010'!$B$9:$B$20,C8,'1.pololetí 2010'!$C$9:$C$20)+SUMIF('2.pololetí 2010'!$B$9:$B$25,C8,'2.pololetí 2010'!$C$9:$C$25)+SUMIF('1.pololetí 2011'!$C$11:$C$31,C8,'1.pololetí 2011'!$D$11:$D$31)+SUMIF($R$6:$R$27,C8,$S$6:$S$27)</f>
        <v>113</v>
      </c>
      <c r="E8" s="520">
        <f>SUMIF('1.pololetí 2010'!$B$9:$B$20,C8,'1.pololetí 2010'!$E$9:$E$20)+SUMIF('2.pololetí 2010'!$B$9:$B$25,C8,'2.pololetí 2010'!$E$9:$E$25)+SUMIF('1.pololetí 2011'!$C$11:$C$31,C8,'1.pololetí 2011'!$F$11:$F$31)+SUMIF($R$6:$R$27,C8,$U$6:$U$27)</f>
        <v>23</v>
      </c>
      <c r="F8" s="281"/>
      <c r="G8" s="274"/>
      <c r="H8" s="290"/>
      <c r="I8" s="318">
        <v>3</v>
      </c>
      <c r="J8" s="221" t="s">
        <v>17</v>
      </c>
      <c r="K8" s="265">
        <v>101</v>
      </c>
      <c r="L8" s="269">
        <v>26</v>
      </c>
      <c r="M8" s="267">
        <v>21</v>
      </c>
      <c r="N8" s="268">
        <v>4.8095238095238093</v>
      </c>
      <c r="O8" s="319">
        <v>3.4761904761904763</v>
      </c>
      <c r="P8" s="291" t="s">
        <v>56</v>
      </c>
      <c r="Q8" s="318">
        <v>3</v>
      </c>
      <c r="R8" s="334" t="str">
        <f>'2.pololetí 2011'!C13</f>
        <v>Ludwa</v>
      </c>
      <c r="S8" s="265">
        <f>'2.pololetí 2011'!D13</f>
        <v>19</v>
      </c>
      <c r="T8" s="269">
        <f>'2.pololetí 2011'!E13</f>
        <v>2</v>
      </c>
      <c r="U8" s="267">
        <f>'2.pololetí 2011'!G13</f>
        <v>4</v>
      </c>
      <c r="V8" s="268">
        <f>'2.pololetí 2011'!H13</f>
        <v>4.75</v>
      </c>
      <c r="W8" s="319">
        <f>'2.pololetí 2011'!I13</f>
        <v>4.5</v>
      </c>
      <c r="X8" s="289"/>
    </row>
    <row r="9" spans="1:24" ht="13.5" customHeight="1" x14ac:dyDescent="0.2">
      <c r="A9" s="280"/>
      <c r="B9" s="286">
        <v>7</v>
      </c>
      <c r="C9" s="215" t="s">
        <v>22</v>
      </c>
      <c r="D9" s="337">
        <f>SUMIF('1.pololetí 2010'!$B$9:$B$20,C9,'1.pololetí 2010'!$C$9:$C$20)+SUMIF('2.pololetí 2010'!$B$9:$B$25,C9,'2.pololetí 2010'!$C$9:$C$25)+SUMIF('1.pololetí 2011'!$C$11:$C$31,C9,'1.pololetí 2011'!$D$11:$D$31)+SUMIF($R$6:$R$27,C9,$S$6:$S$27)</f>
        <v>111</v>
      </c>
      <c r="E9" s="520">
        <f>SUMIF('1.pololetí 2010'!$B$9:$B$20,C9,'1.pololetí 2010'!$E$9:$E$20)+SUMIF('2.pololetí 2010'!$B$9:$B$25,C9,'2.pololetí 2010'!$E$9:$E$25)+SUMIF('1.pololetí 2011'!$C$11:$C$31,C9,'1.pololetí 2011'!$F$11:$F$31)+SUMIF($R$6:$R$27,C9,$U$6:$U$27)</f>
        <v>45</v>
      </c>
      <c r="F9" s="281"/>
      <c r="G9" s="274"/>
      <c r="H9" s="291" t="s">
        <v>55</v>
      </c>
      <c r="I9" s="318">
        <v>4</v>
      </c>
      <c r="J9" s="221" t="s">
        <v>29</v>
      </c>
      <c r="K9" s="265">
        <v>46</v>
      </c>
      <c r="L9" s="269">
        <v>20</v>
      </c>
      <c r="M9" s="267">
        <v>10</v>
      </c>
      <c r="N9" s="268">
        <v>4.5999999999999996</v>
      </c>
      <c r="O9" s="319">
        <v>3.2</v>
      </c>
      <c r="P9" s="291" t="s">
        <v>8</v>
      </c>
      <c r="Q9" s="318">
        <v>4</v>
      </c>
      <c r="R9" s="334" t="str">
        <f>'2.pololetí 2011'!C14</f>
        <v>Jáchym</v>
      </c>
      <c r="S9" s="265">
        <f>'2.pololetí 2011'!D14</f>
        <v>15</v>
      </c>
      <c r="T9" s="269">
        <f>'2.pololetí 2011'!E14</f>
        <v>6</v>
      </c>
      <c r="U9" s="267">
        <f>'2.pololetí 2011'!G14</f>
        <v>3</v>
      </c>
      <c r="V9" s="268">
        <f>'2.pololetí 2011'!H14</f>
        <v>5.333333333333333</v>
      </c>
      <c r="W9" s="319">
        <f>'2.pololetí 2011'!I14</f>
        <v>4.666666666666667</v>
      </c>
      <c r="X9" s="289"/>
    </row>
    <row r="10" spans="1:24" ht="13.5" customHeight="1" x14ac:dyDescent="0.2">
      <c r="A10" s="280"/>
      <c r="B10" s="286">
        <v>8</v>
      </c>
      <c r="C10" s="215" t="s">
        <v>7</v>
      </c>
      <c r="D10" s="337">
        <f>SUMIF('1.pololetí 2010'!$B$9:$B$20,C10,'1.pololetí 2010'!$C$9:$C$20)+SUMIF('2.pololetí 2010'!$B$9:$B$25,C10,'2.pololetí 2010'!$C$9:$C$25)+SUMIF('1.pololetí 2011'!$C$11:$C$31,C10,'1.pololetí 2011'!$D$11:$D$31)+SUMIF($R$6:$R$27,C10,$S$6:$S$27)</f>
        <v>72</v>
      </c>
      <c r="E10" s="520">
        <f>SUMIF('1.pololetí 2010'!$B$9:$B$20,C10,'1.pololetí 2010'!$E$9:$E$20)+SUMIF('2.pololetí 2010'!$B$9:$B$25,C10,'2.pololetí 2010'!$E$9:$E$25)+SUMIF('1.pololetí 2011'!$C$11:$C$31,C10,'1.pololetí 2011'!$F$11:$F$31)+SUMIF($R$6:$R$27,C10,$U$6:$U$27)</f>
        <v>17</v>
      </c>
      <c r="F10" s="281"/>
      <c r="G10" s="274"/>
      <c r="H10" s="291" t="s">
        <v>56</v>
      </c>
      <c r="I10" s="318">
        <v>5</v>
      </c>
      <c r="J10" s="221" t="s">
        <v>7</v>
      </c>
      <c r="K10" s="265">
        <v>41</v>
      </c>
      <c r="L10" s="269">
        <v>2</v>
      </c>
      <c r="M10" s="267">
        <v>6</v>
      </c>
      <c r="N10" s="268">
        <v>6.833333333333333</v>
      </c>
      <c r="O10" s="319">
        <v>2.5</v>
      </c>
      <c r="P10" s="291" t="s">
        <v>57</v>
      </c>
      <c r="Q10" s="318">
        <v>5</v>
      </c>
      <c r="R10" s="334" t="str">
        <f>'2.pololetí 2011'!C15</f>
        <v>Markéta</v>
      </c>
      <c r="S10" s="265">
        <f>'2.pololetí 2011'!D15</f>
        <v>12</v>
      </c>
      <c r="T10" s="269">
        <f>'2.pololetí 2011'!E15</f>
        <v>2</v>
      </c>
      <c r="U10" s="267">
        <f>'2.pololetí 2011'!G15</f>
        <v>4</v>
      </c>
      <c r="V10" s="268">
        <f>'2.pololetí 2011'!H15</f>
        <v>3</v>
      </c>
      <c r="W10" s="319">
        <f>'2.pololetí 2011'!I15</f>
        <v>6.25</v>
      </c>
      <c r="X10" s="289"/>
    </row>
    <row r="11" spans="1:24" ht="13.5" customHeight="1" x14ac:dyDescent="0.2">
      <c r="A11" s="280"/>
      <c r="B11" s="286">
        <v>9</v>
      </c>
      <c r="C11" s="215" t="s">
        <v>10</v>
      </c>
      <c r="D11" s="337">
        <f>SUMIF('1.pololetí 2010'!$B$9:$B$20,C11,'1.pololetí 2010'!$C$9:$C$20)+SUMIF('2.pololetí 2010'!$B$9:$B$25,C11,'2.pololetí 2010'!$C$9:$C$25)+SUMIF('1.pololetí 2011'!$C$11:$C$31,C11,'1.pololetí 2011'!$D$11:$D$31)+SUMIF($R$6:$R$27,C11,$S$6:$S$27)</f>
        <v>58</v>
      </c>
      <c r="E11" s="520">
        <f>SUMIF('1.pololetí 2010'!$B$9:$B$20,C11,'1.pololetí 2010'!$E$9:$E$20)+SUMIF('2.pololetí 2010'!$B$9:$B$25,C11,'2.pololetí 2010'!$E$9:$E$25)+SUMIF('1.pololetí 2011'!$C$11:$C$31,C11,'1.pololetí 2011'!$F$11:$F$31)+SUMIF($R$6:$R$27,C11,$U$6:$U$27)</f>
        <v>12</v>
      </c>
      <c r="F11" s="281"/>
      <c r="G11" s="274"/>
      <c r="H11" s="291" t="s">
        <v>8</v>
      </c>
      <c r="I11" s="318">
        <v>6</v>
      </c>
      <c r="J11" s="215" t="s">
        <v>22</v>
      </c>
      <c r="K11" s="265">
        <v>33</v>
      </c>
      <c r="L11" s="269">
        <v>6</v>
      </c>
      <c r="M11" s="267">
        <v>15</v>
      </c>
      <c r="N11" s="268">
        <v>2.2000000000000002</v>
      </c>
      <c r="O11" s="319">
        <v>5.4666666666666668</v>
      </c>
      <c r="P11" s="291" t="s">
        <v>58</v>
      </c>
      <c r="Q11" s="318">
        <v>6</v>
      </c>
      <c r="R11" s="334" t="str">
        <f>'2.pololetí 2011'!C16</f>
        <v>Špelec</v>
      </c>
      <c r="S11" s="265">
        <f>'2.pololetí 2011'!D16</f>
        <v>5</v>
      </c>
      <c r="T11" s="269">
        <f>'2.pololetí 2011'!E16</f>
        <v>0</v>
      </c>
      <c r="U11" s="267">
        <f>'2.pololetí 2011'!G16</f>
        <v>1</v>
      </c>
      <c r="V11" s="268">
        <f>'2.pololetí 2011'!H16</f>
        <v>5</v>
      </c>
      <c r="W11" s="319">
        <f>'2.pololetí 2011'!I16</f>
        <v>4</v>
      </c>
      <c r="X11" s="289"/>
    </row>
    <row r="12" spans="1:24" ht="13.5" customHeight="1" x14ac:dyDescent="0.2">
      <c r="A12" s="280"/>
      <c r="B12" s="286">
        <v>10</v>
      </c>
      <c r="C12" s="215" t="s">
        <v>13</v>
      </c>
      <c r="D12" s="337">
        <f>SUMIF('1.pololetí 2010'!$B$9:$B$20,C12,'1.pololetí 2010'!$C$9:$C$20)+SUMIF('2.pololetí 2010'!$B$9:$B$25,C12,'2.pololetí 2010'!$C$9:$C$25)+SUMIF('1.pololetí 2011'!$C$11:$C$31,C12,'1.pololetí 2011'!$D$11:$D$31)+SUMIF($R$6:$R$27,C12,$S$6:$S$27)</f>
        <v>58</v>
      </c>
      <c r="E12" s="520">
        <f>SUMIF('1.pololetí 2010'!$B$9:$B$20,C12,'1.pololetí 2010'!$E$9:$E$20)+SUMIF('2.pololetí 2010'!$B$9:$B$25,C12,'2.pololetí 2010'!$E$9:$E$25)+SUMIF('1.pololetí 2011'!$C$11:$C$31,C12,'1.pololetí 2011'!$F$11:$F$31)+SUMIF($R$6:$R$27,C12,$U$6:$U$27)</f>
        <v>15</v>
      </c>
      <c r="F12" s="281"/>
      <c r="G12" s="274"/>
      <c r="H12" s="291" t="s">
        <v>57</v>
      </c>
      <c r="I12" s="318">
        <v>7</v>
      </c>
      <c r="J12" s="215" t="s">
        <v>40</v>
      </c>
      <c r="K12" s="265">
        <v>29</v>
      </c>
      <c r="L12" s="269">
        <v>9</v>
      </c>
      <c r="M12" s="267">
        <v>6</v>
      </c>
      <c r="N12" s="268">
        <v>4.833333333333333</v>
      </c>
      <c r="O12" s="268">
        <v>3.6666666666666665</v>
      </c>
      <c r="P12" s="374" t="s">
        <v>59</v>
      </c>
      <c r="Q12" s="318">
        <v>7</v>
      </c>
      <c r="R12" s="334" t="str">
        <f>'2.pololetí 2011'!C17</f>
        <v>Jara</v>
      </c>
      <c r="S12" s="265">
        <f>'2.pololetí 2011'!D17</f>
        <v>5</v>
      </c>
      <c r="T12" s="269">
        <f>'2.pololetí 2011'!E17</f>
        <v>2</v>
      </c>
      <c r="U12" s="267">
        <f>'2.pololetí 2011'!G17</f>
        <v>1</v>
      </c>
      <c r="V12" s="268">
        <f>'2.pololetí 2011'!H17</f>
        <v>5</v>
      </c>
      <c r="W12" s="319">
        <f>'2.pololetí 2011'!I17</f>
        <v>6</v>
      </c>
      <c r="X12" s="289"/>
    </row>
    <row r="13" spans="1:24" ht="13.5" customHeight="1" x14ac:dyDescent="0.2">
      <c r="A13" s="280"/>
      <c r="B13" s="286">
        <v>11</v>
      </c>
      <c r="C13" s="215" t="s">
        <v>53</v>
      </c>
      <c r="D13" s="337">
        <f>SUMIF('1.pololetí 2010'!$B$9:$B$20,C13,'1.pololetí 2010'!$C$9:$C$20)+SUMIF('2.pololetí 2010'!$B$9:$B$25,C13,'2.pololetí 2010'!$C$9:$C$25)+SUMIF('1.pololetí 2011'!$C$11:$C$31,C13,'1.pololetí 2011'!$D$11:$D$31)+SUMIF($R$6:$R$27,C13,$S$6:$S$27)</f>
        <v>53</v>
      </c>
      <c r="E13" s="520">
        <f>SUMIF('1.pololetí 2010'!$B$9:$B$20,C13,'1.pololetí 2010'!$E$9:$E$20)+SUMIF('2.pololetí 2010'!$B$9:$B$25,C13,'2.pololetí 2010'!$E$9:$E$25)+SUMIF('1.pololetí 2011'!$C$11:$C$31,C13,'1.pololetí 2011'!$F$11:$F$31)+SUMIF($R$6:$R$27,C13,$U$6:$U$27)</f>
        <v>10</v>
      </c>
      <c r="F13" s="281"/>
      <c r="G13" s="274"/>
      <c r="H13" s="291" t="s">
        <v>58</v>
      </c>
      <c r="I13" s="318">
        <v>8</v>
      </c>
      <c r="J13" s="221" t="s">
        <v>38</v>
      </c>
      <c r="K13" s="265">
        <v>17</v>
      </c>
      <c r="L13" s="269">
        <v>5</v>
      </c>
      <c r="M13" s="267">
        <v>5</v>
      </c>
      <c r="N13" s="268">
        <v>3.4</v>
      </c>
      <c r="O13" s="319">
        <v>5.4</v>
      </c>
      <c r="P13" s="373"/>
      <c r="Q13" s="318">
        <v>8</v>
      </c>
      <c r="R13" s="334" t="str">
        <f>'2.pololetí 2011'!C18</f>
        <v>Ondra</v>
      </c>
      <c r="S13" s="265">
        <f>'2.pololetí 2011'!D18</f>
        <v>4</v>
      </c>
      <c r="T13" s="269">
        <f>'2.pololetí 2011'!E18</f>
        <v>0</v>
      </c>
      <c r="U13" s="267">
        <f>'2.pololetí 2011'!G18</f>
        <v>1</v>
      </c>
      <c r="V13" s="268">
        <f>'2.pololetí 2011'!H18</f>
        <v>4</v>
      </c>
      <c r="W13" s="319">
        <f>'2.pololetí 2011'!I18</f>
        <v>7</v>
      </c>
      <c r="X13" s="289"/>
    </row>
    <row r="14" spans="1:24" ht="13.5" customHeight="1" thickBot="1" x14ac:dyDescent="0.25">
      <c r="A14" s="280"/>
      <c r="B14" s="286">
        <v>12</v>
      </c>
      <c r="C14" s="215" t="s">
        <v>52</v>
      </c>
      <c r="D14" s="337">
        <f>SUMIF('1.pololetí 2010'!$B$9:$B$20,C14,'1.pololetí 2010'!$C$9:$C$20)+SUMIF('2.pololetí 2010'!$B$9:$B$25,C14,'2.pololetí 2010'!$C$9:$C$25)+SUMIF('1.pololetí 2011'!$C$11:$C$31,C14,'1.pololetí 2011'!$D$11:$D$31)+SUMIF($R$6:$R$27,C14,$S$6:$S$27)</f>
        <v>36</v>
      </c>
      <c r="E14" s="520">
        <f>SUMIF('1.pololetí 2010'!$B$9:$B$20,C14,'1.pololetí 2010'!$E$9:$E$20)+SUMIF('2.pololetí 2010'!$B$9:$B$25,C14,'2.pololetí 2010'!$E$9:$E$25)+SUMIF('1.pololetí 2011'!$C$11:$C$31,C14,'1.pololetí 2011'!$F$11:$F$31)+SUMIF($R$6:$R$27,C14,$U$6:$U$27)</f>
        <v>7</v>
      </c>
      <c r="F14" s="281"/>
      <c r="G14" s="274"/>
      <c r="H14" s="291" t="s">
        <v>59</v>
      </c>
      <c r="I14" s="318">
        <v>9</v>
      </c>
      <c r="J14" s="221" t="s">
        <v>44</v>
      </c>
      <c r="K14" s="265">
        <v>9</v>
      </c>
      <c r="L14" s="269">
        <v>1</v>
      </c>
      <c r="M14" s="267">
        <v>2</v>
      </c>
      <c r="N14" s="268">
        <v>4.5</v>
      </c>
      <c r="O14" s="319">
        <v>3.5</v>
      </c>
      <c r="P14" s="358"/>
      <c r="Q14" s="318">
        <v>9</v>
      </c>
      <c r="R14" s="335" t="str">
        <f>'2.pololetí 2011'!C19</f>
        <v>Broňa</v>
      </c>
      <c r="S14" s="304">
        <f>'2.pololetí 2011'!D19</f>
        <v>2</v>
      </c>
      <c r="T14" s="325">
        <f>'2.pololetí 2011'!E19</f>
        <v>2</v>
      </c>
      <c r="U14" s="326">
        <f>'2.pololetí 2011'!G19</f>
        <v>1</v>
      </c>
      <c r="V14" s="327">
        <f>'2.pololetí 2011'!H19</f>
        <v>2</v>
      </c>
      <c r="W14" s="328">
        <f>'2.pololetí 2011'!I19</f>
        <v>4</v>
      </c>
      <c r="X14" s="289"/>
    </row>
    <row r="15" spans="1:24" ht="13.5" customHeight="1" x14ac:dyDescent="0.2">
      <c r="A15" s="280"/>
      <c r="B15" s="286">
        <v>13</v>
      </c>
      <c r="C15" s="215" t="s">
        <v>60</v>
      </c>
      <c r="D15" s="337">
        <f>SUMIF('1.pololetí 2010'!$B$9:$B$20,C15,'1.pololetí 2010'!$C$9:$C$20)+SUMIF('2.pololetí 2010'!$B$9:$B$25,C15,'2.pololetí 2010'!$C$9:$C$25)+SUMIF('1.pololetí 2011'!$C$11:$C$31,C15,'1.pololetí 2011'!$D$11:$D$31)+SUMIF($R$6:$R$27,C15,$S$6:$S$27)</f>
        <v>30</v>
      </c>
      <c r="E15" s="520">
        <f>SUMIF('1.pololetí 2010'!$B$9:$B$20,C15,'1.pololetí 2010'!$E$9:$E$20)+SUMIF('2.pololetí 2010'!$B$9:$B$25,C15,'2.pololetí 2010'!$E$9:$E$25)+SUMIF('1.pololetí 2011'!$C$11:$C$31,C15,'1.pololetí 2011'!$F$11:$F$31)+SUMIF($R$6:$R$27,C15,$U$6:$U$27)</f>
        <v>4</v>
      </c>
      <c r="F15" s="281"/>
      <c r="G15" s="274"/>
      <c r="H15" s="291"/>
      <c r="I15" s="318">
        <v>10</v>
      </c>
      <c r="J15" s="215" t="s">
        <v>13</v>
      </c>
      <c r="K15" s="265">
        <v>9</v>
      </c>
      <c r="L15" s="269">
        <v>3</v>
      </c>
      <c r="M15" s="267">
        <v>2</v>
      </c>
      <c r="N15" s="268">
        <v>4.5</v>
      </c>
      <c r="O15" s="319">
        <v>5.5</v>
      </c>
      <c r="P15" s="296"/>
      <c r="Q15" s="375"/>
      <c r="R15" s="334" t="str">
        <f>'2.pololetí 2011'!C20</f>
        <v>Piňus</v>
      </c>
      <c r="S15" s="265">
        <f>'2.pololetí 2011'!D20</f>
        <v>18</v>
      </c>
      <c r="T15" s="269">
        <f>'2.pololetí 2011'!E20</f>
        <v>0</v>
      </c>
      <c r="U15" s="267">
        <f>'2.pololetí 2011'!G20</f>
        <v>3</v>
      </c>
      <c r="V15" s="268">
        <f>'2.pololetí 2011'!H20</f>
        <v>5.666666666666667</v>
      </c>
      <c r="W15" s="319">
        <f>'2.pololetí 2011'!I20</f>
        <v>5</v>
      </c>
      <c r="X15" s="289"/>
    </row>
    <row r="16" spans="1:24" ht="13.5" customHeight="1" x14ac:dyDescent="0.2">
      <c r="A16" s="280"/>
      <c r="B16" s="286">
        <v>14</v>
      </c>
      <c r="C16" s="215" t="s">
        <v>39</v>
      </c>
      <c r="D16" s="337">
        <f>SUMIF('1.pololetí 2010'!$B$9:$B$20,C16,'1.pololetí 2010'!$C$9:$C$20)+SUMIF('2.pololetí 2010'!$B$9:$B$25,C16,'2.pololetí 2010'!$C$9:$C$25)+SUMIF('1.pololetí 2011'!$C$11:$C$31,C16,'1.pololetí 2011'!$D$11:$D$31)+SUMIF($R$6:$R$27,C16,$S$6:$S$27)</f>
        <v>29</v>
      </c>
      <c r="E16" s="520">
        <f>SUMIF('1.pololetí 2010'!$B$9:$B$20,C16,'1.pololetí 2010'!$E$9:$E$20)+SUMIF('2.pololetí 2010'!$B$9:$B$25,C16,'2.pololetí 2010'!$E$9:$E$25)+SUMIF('1.pololetí 2011'!$C$11:$C$31,C16,'1.pololetí 2011'!$F$11:$F$31)+SUMIF($R$6:$R$27,C16,$U$6:$U$27)</f>
        <v>7</v>
      </c>
      <c r="F16" s="281"/>
      <c r="G16" s="274"/>
      <c r="H16" s="292"/>
      <c r="I16" s="318">
        <v>11</v>
      </c>
      <c r="J16" s="215" t="s">
        <v>39</v>
      </c>
      <c r="K16" s="265">
        <v>6</v>
      </c>
      <c r="L16" s="269">
        <v>2</v>
      </c>
      <c r="M16" s="267">
        <v>3</v>
      </c>
      <c r="N16" s="268">
        <v>2</v>
      </c>
      <c r="O16" s="319">
        <v>6.666666666666667</v>
      </c>
      <c r="P16" s="296"/>
      <c r="Q16" s="318"/>
      <c r="R16" s="334" t="str">
        <f>'2.pololetí 2011'!C21</f>
        <v>Karel</v>
      </c>
      <c r="S16" s="265">
        <f>'2.pololetí 2011'!D21</f>
        <v>17</v>
      </c>
      <c r="T16" s="269">
        <f>'2.pololetí 2011'!E21</f>
        <v>4</v>
      </c>
      <c r="U16" s="267">
        <f>'2.pololetí 2011'!G21</f>
        <v>3</v>
      </c>
      <c r="V16" s="268">
        <f>'2.pololetí 2011'!H21</f>
        <v>5.666666666666667</v>
      </c>
      <c r="W16" s="319">
        <f>'2.pololetí 2011'!I21</f>
        <v>5.333333333333333</v>
      </c>
      <c r="X16" s="289"/>
    </row>
    <row r="17" spans="1:24" ht="13.5" customHeight="1" thickBot="1" x14ac:dyDescent="0.25">
      <c r="A17" s="280"/>
      <c r="B17" s="286">
        <v>15</v>
      </c>
      <c r="C17" s="215" t="s">
        <v>38</v>
      </c>
      <c r="D17" s="337">
        <f>SUMIF('1.pololetí 2010'!$B$9:$B$20,C17,'1.pololetí 2010'!$C$9:$C$20)+SUMIF('2.pololetí 2010'!$B$9:$B$25,C17,'2.pololetí 2010'!$C$9:$C$25)+SUMIF('1.pololetí 2011'!$C$11:$C$31,C17,'1.pololetí 2011'!$D$11:$D$31)+SUMIF($R$6:$R$27,C17,$S$6:$S$27)</f>
        <v>29</v>
      </c>
      <c r="E17" s="520">
        <f>SUMIF('1.pololetí 2010'!$B$9:$B$20,C17,'1.pololetí 2010'!$E$9:$E$20)+SUMIF('2.pololetí 2010'!$B$9:$B$25,C17,'2.pololetí 2010'!$E$9:$E$25)+SUMIF('1.pololetí 2011'!$C$11:$C$31,C17,'1.pololetí 2011'!$F$11:$F$31)+SUMIF($R$6:$R$27,C17,$U$6:$U$27)</f>
        <v>11</v>
      </c>
      <c r="F17" s="281"/>
      <c r="G17" s="274"/>
      <c r="H17" s="293"/>
      <c r="I17" s="318">
        <v>12</v>
      </c>
      <c r="J17" s="226" t="s">
        <v>25</v>
      </c>
      <c r="K17" s="270">
        <v>2</v>
      </c>
      <c r="L17" s="269">
        <v>2</v>
      </c>
      <c r="M17" s="267">
        <v>1</v>
      </c>
      <c r="N17" s="268">
        <v>2</v>
      </c>
      <c r="O17" s="319">
        <v>6</v>
      </c>
      <c r="P17" s="296"/>
      <c r="Q17" s="318"/>
      <c r="R17" s="334" t="str">
        <f>'2.pololetí 2011'!C22</f>
        <v>Filip</v>
      </c>
      <c r="S17" s="265">
        <f>'2.pololetí 2011'!D22</f>
        <v>10</v>
      </c>
      <c r="T17" s="269">
        <f>'2.pololetí 2011'!E22</f>
        <v>1</v>
      </c>
      <c r="U17" s="267">
        <f>'2.pololetí 2011'!G22</f>
        <v>1</v>
      </c>
      <c r="V17" s="268">
        <f>'2.pololetí 2011'!H22</f>
        <v>10</v>
      </c>
      <c r="W17" s="319">
        <f>'2.pololetí 2011'!I22</f>
        <v>2</v>
      </c>
      <c r="X17" s="289"/>
    </row>
    <row r="18" spans="1:24" ht="13.5" customHeight="1" thickTop="1" x14ac:dyDescent="0.2">
      <c r="A18" s="280"/>
      <c r="B18" s="286">
        <v>16</v>
      </c>
      <c r="C18" s="215" t="s">
        <v>44</v>
      </c>
      <c r="D18" s="337">
        <f>SUMIF('1.pololetí 2010'!$B$9:$B$20,C18,'1.pololetí 2010'!$C$9:$C$20)+SUMIF('2.pololetí 2010'!$B$9:$B$25,C18,'2.pololetí 2010'!$C$9:$C$25)+SUMIF('1.pololetí 2011'!$C$11:$C$31,C18,'1.pololetí 2011'!$D$11:$D$31)+SUMIF($R$6:$R$27,C18,$S$6:$S$27)</f>
        <v>24</v>
      </c>
      <c r="E18" s="520">
        <f>SUMIF('1.pololetí 2010'!$B$9:$B$20,C18,'1.pololetí 2010'!$E$9:$E$20)+SUMIF('2.pololetí 2010'!$B$9:$B$25,C18,'2.pololetí 2010'!$E$9:$E$25)+SUMIF('1.pololetí 2011'!$C$11:$C$31,C18,'1.pololetí 2011'!$F$11:$F$31)+SUMIF($R$6:$R$27,C18,$U$6:$U$27)</f>
        <v>6</v>
      </c>
      <c r="F18" s="281"/>
      <c r="G18" s="274"/>
      <c r="H18" s="294"/>
      <c r="I18" s="320"/>
      <c r="J18" s="216" t="s">
        <v>53</v>
      </c>
      <c r="K18" s="265">
        <v>47</v>
      </c>
      <c r="L18" s="271">
        <v>9</v>
      </c>
      <c r="M18" s="272">
        <v>9</v>
      </c>
      <c r="N18" s="273">
        <v>5.2222222222222223</v>
      </c>
      <c r="O18" s="321">
        <v>4</v>
      </c>
      <c r="P18" s="296"/>
      <c r="Q18" s="318"/>
      <c r="R18" s="334" t="str">
        <f>'2.pololetí 2011'!C23</f>
        <v>Staňa</v>
      </c>
      <c r="S18" s="265">
        <f>'2.pololetí 2011'!D23</f>
        <v>9</v>
      </c>
      <c r="T18" s="269">
        <f>'2.pololetí 2011'!E23</f>
        <v>4</v>
      </c>
      <c r="U18" s="267">
        <f>'2.pololetí 2011'!G23</f>
        <v>2</v>
      </c>
      <c r="V18" s="268">
        <f>'2.pololetí 2011'!H23</f>
        <v>4.5</v>
      </c>
      <c r="W18" s="319">
        <f>'2.pololetí 2011'!I23</f>
        <v>5.5</v>
      </c>
      <c r="X18" s="289"/>
    </row>
    <row r="19" spans="1:24" ht="13.5" customHeight="1" x14ac:dyDescent="0.2">
      <c r="A19" s="280"/>
      <c r="B19" s="286">
        <v>17</v>
      </c>
      <c r="C19" s="215" t="s">
        <v>54</v>
      </c>
      <c r="D19" s="337">
        <f>SUMIF('1.pololetí 2010'!$B$9:$B$20,C19,'1.pololetí 2010'!$C$9:$C$20)+SUMIF('2.pololetí 2010'!$B$9:$B$25,C19,'2.pololetí 2010'!$C$9:$C$25)+SUMIF('1.pololetí 2011'!$C$11:$C$31,C19,'1.pololetí 2011'!$D$11:$D$31)+SUMIF($R$6:$R$27,C19,$S$6:$S$27)</f>
        <v>28</v>
      </c>
      <c r="E19" s="520">
        <f>SUMIF('1.pololetí 2010'!$B$9:$B$20,C19,'1.pololetí 2010'!$E$9:$E$20)+SUMIF('2.pololetí 2010'!$B$9:$B$25,C19,'2.pololetí 2010'!$E$9:$E$25)+SUMIF('1.pololetí 2011'!$C$11:$C$31,C19,'1.pololetí 2011'!$F$11:$F$31)+SUMIF($R$6:$R$27,C19,$U$6:$U$27)</f>
        <v>7</v>
      </c>
      <c r="F19" s="281"/>
      <c r="G19" s="274"/>
      <c r="H19" s="295"/>
      <c r="I19" s="322"/>
      <c r="J19" s="221" t="s">
        <v>60</v>
      </c>
      <c r="K19" s="265">
        <v>20</v>
      </c>
      <c r="L19" s="269">
        <v>8</v>
      </c>
      <c r="M19" s="267">
        <v>3</v>
      </c>
      <c r="N19" s="268">
        <v>6.666666666666667</v>
      </c>
      <c r="O19" s="319">
        <v>2.6666666666666665</v>
      </c>
      <c r="P19" s="296"/>
      <c r="Q19" s="318"/>
      <c r="R19" s="334" t="str">
        <f>'2.pololetí 2011'!C24</f>
        <v>Minis</v>
      </c>
      <c r="S19" s="265">
        <f>'2.pololetí 2011'!D24</f>
        <v>6</v>
      </c>
      <c r="T19" s="269">
        <f>'2.pololetí 2011'!E24</f>
        <v>3</v>
      </c>
      <c r="U19" s="267">
        <f>'2.pololetí 2011'!G24</f>
        <v>1</v>
      </c>
      <c r="V19" s="268">
        <f>'2.pololetí 2011'!H24</f>
        <v>6</v>
      </c>
      <c r="W19" s="319">
        <f>'2.pololetí 2011'!I24</f>
        <v>5</v>
      </c>
      <c r="X19" s="289"/>
    </row>
    <row r="20" spans="1:24" ht="13.5" customHeight="1" thickBot="1" x14ac:dyDescent="0.25">
      <c r="A20" s="280"/>
      <c r="B20" s="286">
        <v>18</v>
      </c>
      <c r="C20" s="215" t="s">
        <v>26</v>
      </c>
      <c r="D20" s="337">
        <f>SUMIF('1.pololetí 2010'!$B$9:$B$20,C20,'1.pololetí 2010'!$C$9:$C$20)+SUMIF('2.pololetí 2010'!$B$9:$B$25,C20,'2.pololetí 2010'!$C$9:$C$25)+SUMIF('1.pololetí 2011'!$C$11:$C$31,C20,'1.pololetí 2011'!$D$11:$D$31)+SUMIF($R$6:$R$27,C20,$S$6:$S$27)</f>
        <v>15</v>
      </c>
      <c r="E20" s="520">
        <f>SUMIF('1.pololetí 2010'!$B$9:$B$20,C20,'1.pololetí 2010'!$E$9:$E$20)+SUMIF('2.pololetí 2010'!$B$9:$B$25,C20,'2.pololetí 2010'!$E$9:$E$25)+SUMIF('1.pololetí 2011'!$C$11:$C$31,C20,'1.pololetí 2011'!$F$11:$F$31)+SUMIF($R$6:$R$27,C20,$U$6:$U$27)</f>
        <v>5</v>
      </c>
      <c r="F20" s="281"/>
      <c r="G20" s="274"/>
      <c r="H20" s="295"/>
      <c r="I20" s="322"/>
      <c r="J20" s="221" t="s">
        <v>52</v>
      </c>
      <c r="K20" s="265">
        <v>19</v>
      </c>
      <c r="L20" s="269">
        <v>5</v>
      </c>
      <c r="M20" s="267">
        <v>4</v>
      </c>
      <c r="N20" s="268">
        <v>4.75</v>
      </c>
      <c r="O20" s="319">
        <v>4.75</v>
      </c>
      <c r="P20" s="296"/>
      <c r="Q20" s="345"/>
      <c r="R20" s="335" t="str">
        <f>'2.pololetí 2011'!C25</f>
        <v>Lukáš</v>
      </c>
      <c r="S20" s="304">
        <f>'2.pololetí 2011'!D25</f>
        <v>2</v>
      </c>
      <c r="T20" s="325">
        <f>'2.pololetí 2011'!E25</f>
        <v>0</v>
      </c>
      <c r="U20" s="326">
        <f>'2.pololetí 2011'!G25</f>
        <v>1</v>
      </c>
      <c r="V20" s="327">
        <f>'2.pololetí 2011'!H25</f>
        <v>2</v>
      </c>
      <c r="W20" s="328">
        <f>'2.pololetí 2011'!I25</f>
        <v>9</v>
      </c>
      <c r="X20" s="289"/>
    </row>
    <row r="21" spans="1:24" ht="13.5" customHeight="1" x14ac:dyDescent="0.2">
      <c r="A21" s="280"/>
      <c r="B21" s="286">
        <v>19</v>
      </c>
      <c r="C21" s="215" t="s">
        <v>62</v>
      </c>
      <c r="D21" s="337">
        <f>SUMIF('1.pololetí 2010'!$B$9:$B$20,C21,'1.pololetí 2010'!$C$9:$C$20)+SUMIF('2.pololetí 2010'!$B$9:$B$25,C21,'2.pololetí 2010'!$C$9:$C$25)+SUMIF('1.pololetí 2011'!$C$11:$C$31,C21,'1.pololetí 2011'!$D$11:$D$31)+SUMIF($R$6:$R$27,C21,$S$6:$S$27)</f>
        <v>13</v>
      </c>
      <c r="E21" s="520">
        <f>SUMIF('1.pololetí 2010'!$B$9:$B$20,C21,'1.pololetí 2010'!$E$9:$E$20)+SUMIF('2.pololetí 2010'!$B$9:$B$25,C21,'2.pololetí 2010'!$E$9:$E$25)+SUMIF('1.pololetí 2011'!$C$11:$C$31,C21,'1.pololetí 2011'!$F$11:$F$31)+SUMIF($R$6:$R$27,C21,$U$6:$U$27)</f>
        <v>5</v>
      </c>
      <c r="F21" s="281"/>
      <c r="G21" s="274"/>
      <c r="H21" s="295"/>
      <c r="I21" s="322"/>
      <c r="J21" s="221" t="s">
        <v>62</v>
      </c>
      <c r="K21" s="265">
        <v>13</v>
      </c>
      <c r="L21" s="269">
        <v>1</v>
      </c>
      <c r="M21" s="267">
        <v>5</v>
      </c>
      <c r="N21" s="268">
        <v>2.6</v>
      </c>
      <c r="O21" s="319">
        <v>5.4</v>
      </c>
      <c r="P21" s="296"/>
      <c r="Q21" s="289"/>
      <c r="R21" s="289"/>
      <c r="S21" s="289"/>
      <c r="T21" s="289"/>
      <c r="U21" s="289"/>
      <c r="V21" s="289"/>
      <c r="W21" s="289"/>
      <c r="X21" s="289"/>
    </row>
    <row r="22" spans="1:24" ht="13.5" customHeight="1" x14ac:dyDescent="0.2">
      <c r="A22" s="280"/>
      <c r="B22" s="286">
        <v>20</v>
      </c>
      <c r="C22" s="215" t="s">
        <v>51</v>
      </c>
      <c r="D22" s="337">
        <f>SUMIF('1.pololetí 2010'!$B$9:$B$20,C22,'1.pololetí 2010'!$C$9:$C$20)+SUMIF('2.pololetí 2010'!$B$9:$B$25,C22,'2.pololetí 2010'!$C$9:$C$25)+SUMIF('1.pololetí 2011'!$C$11:$C$31,C22,'1.pololetí 2011'!$D$11:$D$31)+SUMIF($R$6:$R$27,C22,$S$6:$S$27)</f>
        <v>12</v>
      </c>
      <c r="E22" s="520">
        <f>SUMIF('1.pololetí 2010'!$B$9:$B$20,C22,'1.pololetí 2010'!$E$9:$E$20)+SUMIF('2.pololetí 2010'!$B$9:$B$25,C22,'2.pololetí 2010'!$E$9:$E$25)+SUMIF('1.pololetí 2011'!$C$11:$C$31,C22,'1.pololetí 2011'!$F$11:$F$31)+SUMIF($R$6:$R$27,C22,$U$6:$U$27)</f>
        <v>2</v>
      </c>
      <c r="F22" s="281"/>
      <c r="G22" s="274"/>
      <c r="H22" s="295"/>
      <c r="I22" s="322"/>
      <c r="J22" s="221" t="s">
        <v>51</v>
      </c>
      <c r="K22" s="265">
        <v>12</v>
      </c>
      <c r="L22" s="269">
        <v>0</v>
      </c>
      <c r="M22" s="267">
        <v>2</v>
      </c>
      <c r="N22" s="268">
        <v>6</v>
      </c>
      <c r="O22" s="319">
        <v>3.5</v>
      </c>
      <c r="P22" s="296"/>
      <c r="Q22" s="289"/>
      <c r="R22" s="289"/>
      <c r="S22" s="289"/>
      <c r="T22" s="289"/>
      <c r="U22" s="289"/>
      <c r="V22" s="289"/>
      <c r="W22" s="289"/>
      <c r="X22" s="289"/>
    </row>
    <row r="23" spans="1:24" ht="13.5" customHeight="1" x14ac:dyDescent="0.2">
      <c r="A23" s="280"/>
      <c r="B23" s="286">
        <v>21</v>
      </c>
      <c r="C23" s="215" t="s">
        <v>92</v>
      </c>
      <c r="D23" s="337">
        <f>SUMIF('1.pololetí 2010'!$B$9:$B$20,C23,'1.pololetí 2010'!$C$9:$C$20)+SUMIF('2.pololetí 2010'!$B$9:$B$25,C23,'2.pololetí 2010'!$C$9:$C$25)+SUMIF('1.pololetí 2011'!$C$11:$C$31,C23,'1.pololetí 2011'!$D$11:$D$31)+SUMIF($R$6:$R$27,C23,$S$6:$S$27)</f>
        <v>16</v>
      </c>
      <c r="E23" s="520">
        <f>SUMIF('1.pololetí 2010'!$B$9:$B$20,C23,'1.pololetí 2010'!$E$9:$E$20)+SUMIF('2.pololetí 2010'!$B$9:$B$25,C23,'2.pololetí 2010'!$E$9:$E$25)+SUMIF('1.pololetí 2011'!$C$11:$C$31,C23,'1.pololetí 2011'!$F$11:$F$31)+SUMIF($R$6:$R$27,C23,$U$6:$U$27)</f>
        <v>4</v>
      </c>
      <c r="F23" s="281"/>
      <c r="G23" s="274"/>
      <c r="H23" s="295"/>
      <c r="I23" s="322"/>
      <c r="J23" s="221" t="s">
        <v>54</v>
      </c>
      <c r="K23" s="265">
        <v>10</v>
      </c>
      <c r="L23" s="269">
        <v>0</v>
      </c>
      <c r="M23" s="267">
        <v>4</v>
      </c>
      <c r="N23" s="268">
        <v>2.5</v>
      </c>
      <c r="O23" s="319">
        <v>7</v>
      </c>
      <c r="P23" s="296"/>
      <c r="Q23" s="289"/>
      <c r="R23" s="289"/>
      <c r="S23" s="289"/>
      <c r="T23" s="289"/>
      <c r="U23" s="289"/>
      <c r="V23" s="289"/>
      <c r="W23" s="289"/>
      <c r="X23" s="289"/>
    </row>
    <row r="24" spans="1:24" ht="13.5" customHeight="1" x14ac:dyDescent="0.2">
      <c r="A24" s="280"/>
      <c r="B24" s="286">
        <v>22</v>
      </c>
      <c r="C24" s="215" t="s">
        <v>61</v>
      </c>
      <c r="D24" s="337">
        <f>SUMIF('1.pololetí 2010'!$B$9:$B$20,C24,'1.pololetí 2010'!$C$9:$C$20)+SUMIF('2.pololetí 2010'!$B$9:$B$25,C24,'2.pololetí 2010'!$C$9:$C$25)+SUMIF('1.pololetí 2011'!$C$11:$C$31,C24,'1.pololetí 2011'!$D$11:$D$31)+SUMIF($R$6:$R$27,C24,$S$6:$S$27)</f>
        <v>9</v>
      </c>
      <c r="E24" s="520">
        <f>SUMIF('1.pololetí 2010'!$B$9:$B$20,C24,'1.pololetí 2010'!$E$9:$E$20)+SUMIF('2.pololetí 2010'!$B$9:$B$25,C24,'2.pololetí 2010'!$E$9:$E$25)+SUMIF('1.pololetí 2011'!$C$11:$C$31,C24,'1.pololetí 2011'!$F$11:$F$31)+SUMIF($R$6:$R$27,C24,$U$6:$U$27)</f>
        <v>3</v>
      </c>
      <c r="F24" s="281"/>
      <c r="G24" s="274"/>
      <c r="H24" s="295"/>
      <c r="I24" s="322"/>
      <c r="J24" s="221" t="s">
        <v>61</v>
      </c>
      <c r="K24" s="265">
        <v>9</v>
      </c>
      <c r="L24" s="269">
        <v>3</v>
      </c>
      <c r="M24" s="267">
        <v>3</v>
      </c>
      <c r="N24" s="268">
        <v>3</v>
      </c>
      <c r="O24" s="319">
        <v>5.666666666666667</v>
      </c>
      <c r="P24" s="296"/>
      <c r="Q24" s="289"/>
      <c r="R24" s="289"/>
      <c r="S24" s="289"/>
      <c r="T24" s="289"/>
      <c r="U24" s="289"/>
      <c r="V24" s="289"/>
      <c r="W24" s="289"/>
      <c r="X24" s="289"/>
    </row>
    <row r="25" spans="1:24" ht="13.5" customHeight="1" x14ac:dyDescent="0.2">
      <c r="A25" s="280"/>
      <c r="B25" s="286">
        <v>23</v>
      </c>
      <c r="C25" s="215" t="s">
        <v>43</v>
      </c>
      <c r="D25" s="337">
        <f>SUMIF('1.pololetí 2010'!$B$9:$B$20,C25,'1.pololetí 2010'!$C$9:$C$20)+SUMIF('2.pololetí 2010'!$B$9:$B$25,C25,'2.pololetí 2010'!$C$9:$C$25)+SUMIF('1.pololetí 2011'!$C$11:$C$31,C25,'1.pololetí 2011'!$D$11:$D$31)+SUMIF($R$6:$R$27,C25,$S$6:$S$27)</f>
        <v>5</v>
      </c>
      <c r="E25" s="520">
        <f>SUMIF('1.pololetí 2010'!$B$9:$B$20,C25,'1.pololetí 2010'!$E$9:$E$20)+SUMIF('2.pololetí 2010'!$B$9:$B$25,C25,'2.pololetí 2010'!$E$9:$E$25)+SUMIF('1.pololetí 2011'!$C$11:$C$31,C25,'1.pololetí 2011'!$F$11:$F$31)+SUMIF($R$6:$R$27,C25,$U$6:$U$27)</f>
        <v>1</v>
      </c>
      <c r="F25" s="281"/>
      <c r="G25" s="274"/>
      <c r="H25" s="295"/>
      <c r="I25" s="322"/>
      <c r="J25" s="221" t="s">
        <v>92</v>
      </c>
      <c r="K25" s="265">
        <v>7</v>
      </c>
      <c r="L25" s="269">
        <v>3</v>
      </c>
      <c r="M25" s="267">
        <v>2</v>
      </c>
      <c r="N25" s="268">
        <v>3.5</v>
      </c>
      <c r="O25" s="319">
        <v>5.5</v>
      </c>
      <c r="P25" s="296"/>
      <c r="Q25" s="289"/>
      <c r="R25" s="289"/>
      <c r="S25" s="289"/>
      <c r="T25" s="289"/>
      <c r="U25" s="289"/>
      <c r="V25" s="289"/>
      <c r="W25" s="289"/>
      <c r="X25" s="289"/>
    </row>
    <row r="26" spans="1:24" ht="13.5" customHeight="1" thickBot="1" x14ac:dyDescent="0.25">
      <c r="A26" s="280"/>
      <c r="B26" s="286">
        <v>24</v>
      </c>
      <c r="C26" s="215" t="s">
        <v>34</v>
      </c>
      <c r="D26" s="337">
        <f>SUMIF('1.pololetí 2010'!$B$9:$B$20,C26,'1.pololetí 2010'!$C$9:$C$20)+SUMIF('2.pololetí 2010'!$B$9:$B$25,C26,'2.pololetí 2010'!$C$9:$C$25)+SUMIF('1.pololetí 2011'!$C$11:$C$31,C26,'1.pololetí 2011'!$D$11:$D$31)+SUMIF($R$6:$R$27,C26,$S$6:$S$27)</f>
        <v>4</v>
      </c>
      <c r="E26" s="520">
        <f>SUMIF('1.pololetí 2010'!$B$9:$B$20,C26,'1.pololetí 2010'!$E$9:$E$20)+SUMIF('2.pololetí 2010'!$B$9:$B$25,C26,'2.pololetí 2010'!$E$9:$E$25)+SUMIF('1.pololetí 2011'!$C$11:$C$31,C26,'1.pololetí 2011'!$F$11:$F$31)+SUMIF($R$6:$R$27,C26,$U$6:$U$27)</f>
        <v>1</v>
      </c>
      <c r="F26" s="281"/>
      <c r="G26" s="274"/>
      <c r="H26" s="295"/>
      <c r="I26" s="323"/>
      <c r="J26" s="324" t="s">
        <v>93</v>
      </c>
      <c r="K26" s="304">
        <v>2</v>
      </c>
      <c r="L26" s="325">
        <v>0</v>
      </c>
      <c r="M26" s="326">
        <v>1</v>
      </c>
      <c r="N26" s="327">
        <v>2</v>
      </c>
      <c r="O26" s="328">
        <v>6</v>
      </c>
      <c r="P26" s="296"/>
      <c r="Q26" s="289"/>
      <c r="R26" s="289"/>
      <c r="S26" s="289"/>
      <c r="T26" s="289"/>
      <c r="U26" s="289"/>
      <c r="V26" s="289"/>
      <c r="W26" s="289"/>
      <c r="X26" s="289"/>
    </row>
    <row r="27" spans="1:24" ht="13.5" customHeight="1" x14ac:dyDescent="0.2">
      <c r="A27" s="280"/>
      <c r="B27" s="286">
        <v>25</v>
      </c>
      <c r="C27" s="215" t="s">
        <v>15</v>
      </c>
      <c r="D27" s="337">
        <f>SUMIF('1.pololetí 2010'!$B$9:$B$20,C27,'1.pololetí 2010'!$C$9:$C$20)+SUMIF('2.pololetí 2010'!$B$9:$B$25,C27,'2.pololetí 2010'!$C$9:$C$25)+SUMIF('1.pololetí 2011'!$C$11:$C$31,C27,'1.pololetí 2011'!$D$11:$D$31)+SUMIF($R$6:$R$27,C27,$S$6:$S$27)</f>
        <v>4</v>
      </c>
      <c r="E27" s="520">
        <f>SUMIF('1.pololetí 2010'!$B$9:$B$20,C27,'1.pololetí 2010'!$E$9:$E$20)+SUMIF('2.pololetí 2010'!$B$9:$B$25,C27,'2.pololetí 2010'!$E$9:$E$25)+SUMIF('1.pololetí 2011'!$C$11:$C$31,C27,'1.pololetí 2011'!$F$11:$F$31)+SUMIF($R$6:$R$27,C27,$U$6:$U$27)</f>
        <v>1</v>
      </c>
      <c r="F27" s="281"/>
      <c r="G27" s="274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</row>
    <row r="28" spans="1:24" ht="13.5" customHeight="1" x14ac:dyDescent="0.2">
      <c r="A28" s="280"/>
      <c r="B28" s="286">
        <v>26</v>
      </c>
      <c r="C28" s="215" t="s">
        <v>93</v>
      </c>
      <c r="D28" s="337">
        <f>SUMIF('1.pololetí 2010'!$B$9:$B$20,C28,'1.pololetí 2010'!$C$9:$C$20)+SUMIF('2.pololetí 2010'!$B$9:$B$25,C28,'2.pololetí 2010'!$C$9:$C$25)+SUMIF('1.pololetí 2011'!$C$11:$C$31,C28,'1.pololetí 2011'!$D$11:$D$31)+SUMIF($R$6:$R$27,C28,$S$6:$S$27)</f>
        <v>2</v>
      </c>
      <c r="E28" s="520">
        <f>SUMIF('1.pololetí 2010'!$B$9:$B$20,C28,'1.pololetí 2010'!$E$9:$E$20)+SUMIF('2.pololetí 2010'!$B$9:$B$25,C28,'2.pololetí 2010'!$E$9:$E$25)+SUMIF('1.pololetí 2011'!$C$11:$C$31,C28,'1.pololetí 2011'!$F$11:$F$31)+SUMIF($R$6:$R$27,C28,$U$6:$U$27)</f>
        <v>1</v>
      </c>
      <c r="F28" s="281"/>
      <c r="G28" s="274"/>
      <c r="H28" s="289"/>
      <c r="I28" s="289"/>
      <c r="J28" s="289"/>
      <c r="K28" s="289"/>
      <c r="L28" s="289"/>
      <c r="M28" s="289"/>
      <c r="N28" s="382">
        <v>2010</v>
      </c>
      <c r="O28" s="382"/>
      <c r="P28" s="382"/>
      <c r="Q28" s="382"/>
      <c r="R28" s="382"/>
      <c r="S28" s="289"/>
      <c r="T28" s="289"/>
      <c r="U28" s="289"/>
      <c r="V28" s="289"/>
      <c r="W28" s="289"/>
      <c r="X28" s="289"/>
    </row>
    <row r="29" spans="1:24" ht="13.5" customHeight="1" x14ac:dyDescent="0.2">
      <c r="A29" s="280"/>
      <c r="B29" s="286">
        <v>27</v>
      </c>
      <c r="C29" s="215" t="s">
        <v>45</v>
      </c>
      <c r="D29" s="337">
        <f>SUMIF('1.pololetí 2010'!$B$9:$B$20,C29,'1.pololetí 2010'!$C$9:$C$20)+SUMIF('2.pololetí 2010'!$B$9:$B$25,C29,'2.pololetí 2010'!$C$9:$C$25)+SUMIF('1.pololetí 2011'!$C$11:$C$31,C29,'1.pololetí 2011'!$D$11:$D$31)+SUMIF($R$6:$R$27,C29,$S$6:$S$27)</f>
        <v>2</v>
      </c>
      <c r="E29" s="520">
        <f>SUMIF('1.pololetí 2010'!$B$9:$B$20,C29,'1.pololetí 2010'!$E$9:$E$20)+SUMIF('2.pololetí 2010'!$B$9:$B$25,C29,'2.pololetí 2010'!$E$9:$E$25)+SUMIF('1.pololetí 2011'!$C$11:$C$31,C29,'1.pololetí 2011'!$F$11:$F$31)+SUMIF($R$6:$R$27,C29,$U$6:$U$27)</f>
        <v>1</v>
      </c>
      <c r="F29" s="281"/>
      <c r="G29" s="274"/>
      <c r="H29" s="289"/>
      <c r="I29" s="289"/>
      <c r="J29" s="289"/>
      <c r="K29" s="289"/>
      <c r="L29" s="289"/>
      <c r="M29" s="289"/>
      <c r="N29" s="382"/>
      <c r="O29" s="382"/>
      <c r="P29" s="382"/>
      <c r="Q29" s="382"/>
      <c r="R29" s="382"/>
      <c r="S29" s="289"/>
      <c r="T29" s="289"/>
      <c r="U29" s="289"/>
      <c r="V29" s="289"/>
      <c r="W29" s="289"/>
      <c r="X29" s="289"/>
    </row>
    <row r="30" spans="1:24" ht="13.5" customHeight="1" thickBot="1" x14ac:dyDescent="0.25">
      <c r="A30" s="280"/>
      <c r="B30" s="287">
        <v>28</v>
      </c>
      <c r="C30" s="288" t="s">
        <v>119</v>
      </c>
      <c r="D30" s="338">
        <f>SUMIF('1.pololetí 2010'!$B$9:$B$20,C30,'1.pololetí 2010'!$C$9:$C$20)+SUMIF('2.pololetí 2010'!$B$9:$B$25,C30,'2.pololetí 2010'!$C$9:$C$25)+SUMIF('1.pololetí 2011'!$C$11:$C$31,C30,'1.pololetí 2011'!$D$11:$D$31)+SUMIF($R$6:$R$27,C30,$S$6:$S$27)</f>
        <v>2</v>
      </c>
      <c r="E30" s="521">
        <f>SUMIF('1.pololetí 2010'!$B$9:$B$20,C30,'1.pololetí 2010'!$E$9:$E$20)+SUMIF('2.pololetí 2010'!$B$9:$B$25,C30,'2.pololetí 2010'!$E$9:$E$25)+SUMIF('1.pololetí 2011'!$C$11:$C$31,C30,'1.pololetí 2011'!$F$11:$F$31)+SUMIF($R$6:$R$27,C30,$U$6:$U$27)</f>
        <v>1</v>
      </c>
      <c r="F30" s="280"/>
      <c r="G30" s="274"/>
      <c r="H30" s="289"/>
      <c r="I30" s="383" t="s">
        <v>115</v>
      </c>
      <c r="J30" s="383"/>
      <c r="K30" s="383"/>
      <c r="L30" s="383"/>
      <c r="M30" s="383"/>
      <c r="N30" s="383"/>
      <c r="O30" s="383"/>
      <c r="P30" s="289"/>
      <c r="Q30" s="385" t="s">
        <v>116</v>
      </c>
      <c r="R30" s="385"/>
      <c r="S30" s="385"/>
      <c r="T30" s="385"/>
      <c r="U30" s="385"/>
      <c r="V30" s="385"/>
      <c r="W30" s="385"/>
      <c r="X30" s="289"/>
    </row>
    <row r="31" spans="1:24" ht="13.5" customHeight="1" thickBot="1" x14ac:dyDescent="0.25">
      <c r="A31" s="280"/>
      <c r="B31" s="280"/>
      <c r="C31" s="280"/>
      <c r="D31" s="280"/>
      <c r="E31" s="280"/>
      <c r="F31" s="280"/>
      <c r="G31" s="274"/>
      <c r="H31" s="289"/>
      <c r="I31" s="329"/>
      <c r="J31" s="312" t="s">
        <v>4</v>
      </c>
      <c r="K31" s="330" t="s">
        <v>33</v>
      </c>
      <c r="L31" s="330" t="s">
        <v>114</v>
      </c>
      <c r="M31" s="330" t="s">
        <v>30</v>
      </c>
      <c r="N31" s="330" t="s">
        <v>31</v>
      </c>
      <c r="O31" s="331" t="s">
        <v>32</v>
      </c>
      <c r="P31" s="296"/>
      <c r="Q31" s="332"/>
      <c r="R31" s="312" t="s">
        <v>4</v>
      </c>
      <c r="S31" s="316" t="s">
        <v>33</v>
      </c>
      <c r="T31" s="333" t="s">
        <v>114</v>
      </c>
      <c r="U31" s="316" t="s">
        <v>30</v>
      </c>
      <c r="V31" s="316" t="s">
        <v>31</v>
      </c>
      <c r="W31" s="317" t="s">
        <v>32</v>
      </c>
      <c r="X31" s="289"/>
    </row>
    <row r="32" spans="1:24" ht="13.5" customHeight="1" x14ac:dyDescent="0.2">
      <c r="A32" s="280"/>
      <c r="B32" s="280"/>
      <c r="C32" s="280"/>
      <c r="D32" s="280"/>
      <c r="E32" s="280"/>
      <c r="F32" s="280"/>
      <c r="G32" s="274"/>
      <c r="H32" s="289"/>
      <c r="I32" s="308">
        <v>1</v>
      </c>
      <c r="J32" s="275" t="s">
        <v>18</v>
      </c>
      <c r="K32" s="265">
        <v>85</v>
      </c>
      <c r="L32" s="347">
        <f>'1.pololetí 2010'!D9</f>
        <v>9</v>
      </c>
      <c r="M32" s="276">
        <v>14</v>
      </c>
      <c r="N32" s="264">
        <v>6.0714285714285712</v>
      </c>
      <c r="O32" s="300">
        <v>2.2142857142857144</v>
      </c>
      <c r="P32" s="296"/>
      <c r="Q32" s="297">
        <v>1</v>
      </c>
      <c r="R32" s="298" t="s">
        <v>17</v>
      </c>
      <c r="S32" s="265">
        <v>111</v>
      </c>
      <c r="T32" s="269">
        <f>'2.pololetí 2010'!D9</f>
        <v>21</v>
      </c>
      <c r="U32" s="276">
        <v>25</v>
      </c>
      <c r="V32" s="264">
        <v>4.4400000000000004</v>
      </c>
      <c r="W32" s="299">
        <v>2.84</v>
      </c>
      <c r="X32" s="289"/>
    </row>
    <row r="33" spans="1:24" ht="13.5" customHeight="1" x14ac:dyDescent="0.2">
      <c r="A33" s="280"/>
      <c r="B33" s="280"/>
      <c r="C33" s="280"/>
      <c r="D33" s="280"/>
      <c r="E33" s="280"/>
      <c r="F33" s="280"/>
      <c r="G33" s="274"/>
      <c r="H33" s="289"/>
      <c r="I33" s="308">
        <v>2</v>
      </c>
      <c r="J33" s="275" t="s">
        <v>17</v>
      </c>
      <c r="K33" s="265">
        <v>61</v>
      </c>
      <c r="L33" s="347">
        <f>'1.pololetí 2010'!D10</f>
        <v>11</v>
      </c>
      <c r="M33" s="276">
        <v>16</v>
      </c>
      <c r="N33" s="264">
        <v>3.8125</v>
      </c>
      <c r="O33" s="300">
        <v>3.5625</v>
      </c>
      <c r="P33" s="296"/>
      <c r="Q33" s="297">
        <v>2</v>
      </c>
      <c r="R33" s="298" t="s">
        <v>25</v>
      </c>
      <c r="S33" s="265">
        <v>99</v>
      </c>
      <c r="T33" s="269">
        <f>'2.pololetí 2010'!D10</f>
        <v>15</v>
      </c>
      <c r="U33" s="276">
        <v>16</v>
      </c>
      <c r="V33" s="264">
        <v>6.1875</v>
      </c>
      <c r="W33" s="300">
        <v>2.3125</v>
      </c>
      <c r="X33" s="289"/>
    </row>
    <row r="34" spans="1:24" ht="13.5" customHeight="1" x14ac:dyDescent="0.2">
      <c r="A34" s="280"/>
      <c r="B34" s="280"/>
      <c r="C34" s="280"/>
      <c r="D34" s="280"/>
      <c r="E34" s="280"/>
      <c r="F34" s="280"/>
      <c r="G34" s="274"/>
      <c r="H34" s="289"/>
      <c r="I34" s="308">
        <v>3</v>
      </c>
      <c r="J34" s="275" t="s">
        <v>29</v>
      </c>
      <c r="K34" s="265">
        <v>60</v>
      </c>
      <c r="L34" s="347">
        <f>'1.pololetí 2010'!D11</f>
        <v>2</v>
      </c>
      <c r="M34" s="276">
        <v>11</v>
      </c>
      <c r="N34" s="264">
        <v>5.4545454545454541</v>
      </c>
      <c r="O34" s="300">
        <v>2.6363636363636362</v>
      </c>
      <c r="P34" s="296"/>
      <c r="Q34" s="297">
        <v>3</v>
      </c>
      <c r="R34" s="298" t="s">
        <v>18</v>
      </c>
      <c r="S34" s="265">
        <v>90</v>
      </c>
      <c r="T34" s="269">
        <f>'2.pololetí 2010'!D11</f>
        <v>20</v>
      </c>
      <c r="U34" s="276">
        <v>21</v>
      </c>
      <c r="V34" s="264">
        <v>4.2857142857142856</v>
      </c>
      <c r="W34" s="300">
        <v>3.2857142857142856</v>
      </c>
      <c r="X34" s="289"/>
    </row>
    <row r="35" spans="1:24" ht="13.5" customHeight="1" x14ac:dyDescent="0.2">
      <c r="A35" s="280"/>
      <c r="B35" s="280"/>
      <c r="C35" s="280"/>
      <c r="D35" s="280"/>
      <c r="E35" s="280"/>
      <c r="F35" s="280"/>
      <c r="G35" s="274"/>
      <c r="H35" s="289"/>
      <c r="I35" s="308">
        <v>4</v>
      </c>
      <c r="J35" s="275" t="s">
        <v>14</v>
      </c>
      <c r="K35" s="265">
        <v>39</v>
      </c>
      <c r="L35" s="347">
        <f>'1.pololetí 2010'!D12</f>
        <v>1</v>
      </c>
      <c r="M35" s="276">
        <v>8</v>
      </c>
      <c r="N35" s="264">
        <v>4.875</v>
      </c>
      <c r="O35" s="300">
        <v>2.75</v>
      </c>
      <c r="P35" s="296"/>
      <c r="Q35" s="297">
        <v>4</v>
      </c>
      <c r="R35" s="298" t="s">
        <v>24</v>
      </c>
      <c r="S35" s="265">
        <v>67</v>
      </c>
      <c r="T35" s="269">
        <f>'2.pololetí 2010'!D12</f>
        <v>14</v>
      </c>
      <c r="U35" s="276">
        <v>22</v>
      </c>
      <c r="V35" s="264">
        <v>3.0454545454545454</v>
      </c>
      <c r="W35" s="300">
        <v>4.1818181818181817</v>
      </c>
      <c r="X35" s="289"/>
    </row>
    <row r="36" spans="1:24" ht="13.5" customHeight="1" x14ac:dyDescent="0.2">
      <c r="A36" s="280"/>
      <c r="B36" s="280"/>
      <c r="C36" s="280"/>
      <c r="D36" s="280"/>
      <c r="E36" s="280"/>
      <c r="F36" s="280"/>
      <c r="G36" s="274"/>
      <c r="H36" s="289"/>
      <c r="I36" s="308">
        <v>5</v>
      </c>
      <c r="J36" s="275" t="s">
        <v>24</v>
      </c>
      <c r="K36" s="265">
        <v>34</v>
      </c>
      <c r="L36" s="347">
        <f>'1.pololetí 2010'!D13</f>
        <v>1</v>
      </c>
      <c r="M36" s="276">
        <v>16</v>
      </c>
      <c r="N36" s="264">
        <v>2.125</v>
      </c>
      <c r="O36" s="300">
        <v>5.0625</v>
      </c>
      <c r="P36" s="296"/>
      <c r="Q36" s="297">
        <v>5</v>
      </c>
      <c r="R36" s="298" t="s">
        <v>29</v>
      </c>
      <c r="S36" s="265">
        <v>57</v>
      </c>
      <c r="T36" s="269">
        <f>'2.pololetí 2010'!D13</f>
        <v>14</v>
      </c>
      <c r="U36" s="276">
        <v>13</v>
      </c>
      <c r="V36" s="264">
        <v>4.384615384615385</v>
      </c>
      <c r="W36" s="300">
        <v>3.3846153846153846</v>
      </c>
      <c r="X36" s="289"/>
    </row>
    <row r="37" spans="1:24" ht="13.5" customHeight="1" x14ac:dyDescent="0.2">
      <c r="A37" s="280"/>
      <c r="B37" s="280"/>
      <c r="C37" s="280"/>
      <c r="D37" s="280"/>
      <c r="E37" s="280"/>
      <c r="F37" s="280"/>
      <c r="G37" s="274"/>
      <c r="H37" s="289"/>
      <c r="I37" s="308">
        <v>6</v>
      </c>
      <c r="J37" s="275" t="s">
        <v>25</v>
      </c>
      <c r="K37" s="265">
        <v>32</v>
      </c>
      <c r="L37" s="347">
        <f>'1.pololetí 2010'!D14</f>
        <v>1</v>
      </c>
      <c r="M37" s="276">
        <v>6</v>
      </c>
      <c r="N37" s="264">
        <v>5.333333333333333</v>
      </c>
      <c r="O37" s="300">
        <v>2.8333333333333335</v>
      </c>
      <c r="P37" s="296"/>
      <c r="Q37" s="297">
        <v>6</v>
      </c>
      <c r="R37" s="298" t="s">
        <v>40</v>
      </c>
      <c r="S37" s="265">
        <v>45</v>
      </c>
      <c r="T37" s="269">
        <f>'2.pololetí 2010'!D14</f>
        <v>12</v>
      </c>
      <c r="U37" s="276">
        <v>9</v>
      </c>
      <c r="V37" s="264">
        <v>5</v>
      </c>
      <c r="W37" s="300">
        <v>2.5555555555555554</v>
      </c>
      <c r="X37" s="289"/>
    </row>
    <row r="38" spans="1:24" ht="13.5" customHeight="1" x14ac:dyDescent="0.2">
      <c r="A38" s="280"/>
      <c r="B38" s="280"/>
      <c r="C38" s="280"/>
      <c r="D38" s="280"/>
      <c r="E38" s="280"/>
      <c r="F38" s="280"/>
      <c r="G38" s="274"/>
      <c r="H38" s="289"/>
      <c r="I38" s="308">
        <v>7</v>
      </c>
      <c r="J38" s="275" t="s">
        <v>10</v>
      </c>
      <c r="K38" s="265">
        <v>29</v>
      </c>
      <c r="L38" s="347">
        <f>'1.pololetí 2010'!D15</f>
        <v>0</v>
      </c>
      <c r="M38" s="276">
        <v>6</v>
      </c>
      <c r="N38" s="264">
        <v>4.833333333333333</v>
      </c>
      <c r="O38" s="300">
        <v>3.3333333333333335</v>
      </c>
      <c r="P38" s="296"/>
      <c r="Q38" s="297">
        <v>7</v>
      </c>
      <c r="R38" s="298" t="s">
        <v>22</v>
      </c>
      <c r="S38" s="265">
        <v>38</v>
      </c>
      <c r="T38" s="269">
        <f>'2.pololetí 2010'!D15</f>
        <v>7</v>
      </c>
      <c r="U38" s="276">
        <v>16</v>
      </c>
      <c r="V38" s="264">
        <v>2.375</v>
      </c>
      <c r="W38" s="300">
        <v>5</v>
      </c>
      <c r="X38" s="289"/>
    </row>
    <row r="39" spans="1:24" ht="13.5" customHeight="1" x14ac:dyDescent="0.2">
      <c r="A39" s="280"/>
      <c r="B39" s="280"/>
      <c r="C39" s="280"/>
      <c r="D39" s="280"/>
      <c r="E39" s="280"/>
      <c r="F39" s="280"/>
      <c r="G39" s="274"/>
      <c r="H39" s="289"/>
      <c r="I39" s="308">
        <v>8</v>
      </c>
      <c r="J39" s="275" t="s">
        <v>22</v>
      </c>
      <c r="K39" s="265">
        <v>28</v>
      </c>
      <c r="L39" s="347">
        <f>'1.pololetí 2010'!D16</f>
        <v>2</v>
      </c>
      <c r="M39" s="276">
        <v>10</v>
      </c>
      <c r="N39" s="264">
        <v>2.8</v>
      </c>
      <c r="O39" s="300">
        <v>4.4000000000000004</v>
      </c>
      <c r="P39" s="296"/>
      <c r="Q39" s="297">
        <v>8</v>
      </c>
      <c r="R39" s="298" t="s">
        <v>10</v>
      </c>
      <c r="S39" s="265">
        <v>29</v>
      </c>
      <c r="T39" s="269">
        <f>'2.pololetí 2010'!D16</f>
        <v>4</v>
      </c>
      <c r="U39" s="276">
        <v>6</v>
      </c>
      <c r="V39" s="264">
        <v>4.833333333333333</v>
      </c>
      <c r="W39" s="300">
        <v>3.1666666666666665</v>
      </c>
      <c r="X39" s="289"/>
    </row>
    <row r="40" spans="1:24" ht="13.5" customHeight="1" x14ac:dyDescent="0.2">
      <c r="A40" s="280"/>
      <c r="B40" s="280"/>
      <c r="C40" s="280"/>
      <c r="D40" s="280"/>
      <c r="E40" s="280"/>
      <c r="F40" s="280"/>
      <c r="G40" s="274"/>
      <c r="H40" s="289"/>
      <c r="I40" s="308">
        <v>9</v>
      </c>
      <c r="J40" s="275" t="s">
        <v>13</v>
      </c>
      <c r="K40" s="265">
        <v>21</v>
      </c>
      <c r="L40" s="347">
        <f>'1.pololetí 2010'!D17</f>
        <v>2</v>
      </c>
      <c r="M40" s="276">
        <v>6</v>
      </c>
      <c r="N40" s="264">
        <v>3.5</v>
      </c>
      <c r="O40" s="300">
        <v>4</v>
      </c>
      <c r="P40" s="296"/>
      <c r="Q40" s="297">
        <v>9</v>
      </c>
      <c r="R40" s="298" t="s">
        <v>39</v>
      </c>
      <c r="S40" s="265">
        <v>23</v>
      </c>
      <c r="T40" s="269">
        <f>'2.pololetí 2010'!D17</f>
        <v>4</v>
      </c>
      <c r="U40" s="276">
        <v>4</v>
      </c>
      <c r="V40" s="264">
        <v>5.75</v>
      </c>
      <c r="W40" s="300">
        <v>1.75</v>
      </c>
      <c r="X40" s="289"/>
    </row>
    <row r="41" spans="1:24" ht="13.5" customHeight="1" x14ac:dyDescent="0.2">
      <c r="A41" s="280"/>
      <c r="B41" s="280"/>
      <c r="C41" s="280"/>
      <c r="D41" s="280"/>
      <c r="E41" s="280"/>
      <c r="F41" s="280"/>
      <c r="G41" s="274"/>
      <c r="H41" s="289"/>
      <c r="I41" s="308">
        <v>10</v>
      </c>
      <c r="J41" s="275" t="s">
        <v>7</v>
      </c>
      <c r="K41" s="265">
        <v>16</v>
      </c>
      <c r="L41" s="347">
        <f>'1.pololetí 2010'!D18</f>
        <v>0</v>
      </c>
      <c r="M41" s="276">
        <v>5</v>
      </c>
      <c r="N41" s="264">
        <v>3.2</v>
      </c>
      <c r="O41" s="300">
        <v>5</v>
      </c>
      <c r="P41" s="296"/>
      <c r="Q41" s="297">
        <v>10</v>
      </c>
      <c r="R41" s="298" t="s">
        <v>13</v>
      </c>
      <c r="S41" s="265">
        <v>23</v>
      </c>
      <c r="T41" s="269">
        <f>'2.pololetí 2010'!D18</f>
        <v>4</v>
      </c>
      <c r="U41" s="276">
        <v>6</v>
      </c>
      <c r="V41" s="264">
        <v>3.8333333333333335</v>
      </c>
      <c r="W41" s="300">
        <v>4.5</v>
      </c>
      <c r="X41" s="289"/>
    </row>
    <row r="42" spans="1:24" ht="13.5" customHeight="1" x14ac:dyDescent="0.2">
      <c r="A42" s="280"/>
      <c r="B42" s="280"/>
      <c r="C42" s="280"/>
      <c r="D42" s="280"/>
      <c r="E42" s="280"/>
      <c r="F42" s="280"/>
      <c r="G42" s="274"/>
      <c r="H42" s="289"/>
      <c r="I42" s="308">
        <v>11</v>
      </c>
      <c r="J42" s="275" t="s">
        <v>26</v>
      </c>
      <c r="K42" s="265">
        <v>9</v>
      </c>
      <c r="L42" s="347">
        <f>'1.pololetí 2010'!D19</f>
        <v>0</v>
      </c>
      <c r="M42" s="276">
        <v>3</v>
      </c>
      <c r="N42" s="264">
        <v>3</v>
      </c>
      <c r="O42" s="300">
        <v>4.666666666666667</v>
      </c>
      <c r="P42" s="296"/>
      <c r="Q42" s="297">
        <v>11</v>
      </c>
      <c r="R42" s="298" t="s">
        <v>44</v>
      </c>
      <c r="S42" s="265">
        <v>15</v>
      </c>
      <c r="T42" s="269">
        <f>'2.pololetí 2010'!D19</f>
        <v>5</v>
      </c>
      <c r="U42" s="276">
        <v>4</v>
      </c>
      <c r="V42" s="264">
        <v>3.75</v>
      </c>
      <c r="W42" s="300">
        <v>3.5</v>
      </c>
      <c r="X42" s="289"/>
    </row>
    <row r="43" spans="1:24" ht="13.5" customHeight="1" thickBot="1" x14ac:dyDescent="0.25">
      <c r="A43" s="280"/>
      <c r="B43" s="280"/>
      <c r="C43" s="280"/>
      <c r="D43" s="280"/>
      <c r="E43" s="280"/>
      <c r="F43" s="280"/>
      <c r="G43" s="274"/>
      <c r="H43" s="289"/>
      <c r="I43" s="309">
        <v>12</v>
      </c>
      <c r="J43" s="310" t="s">
        <v>15</v>
      </c>
      <c r="K43" s="304">
        <v>4</v>
      </c>
      <c r="L43" s="348">
        <f>'1.pololetí 2010'!D20</f>
        <v>0</v>
      </c>
      <c r="M43" s="305">
        <v>1</v>
      </c>
      <c r="N43" s="306">
        <v>4</v>
      </c>
      <c r="O43" s="307">
        <v>3</v>
      </c>
      <c r="P43" s="296"/>
      <c r="Q43" s="297">
        <v>12</v>
      </c>
      <c r="R43" s="298" t="s">
        <v>7</v>
      </c>
      <c r="S43" s="265">
        <v>15</v>
      </c>
      <c r="T43" s="269">
        <f>'2.pololetí 2010'!D20</f>
        <v>2</v>
      </c>
      <c r="U43" s="276">
        <v>6</v>
      </c>
      <c r="V43" s="264">
        <v>2.5</v>
      </c>
      <c r="W43" s="300">
        <v>4.166666666666667</v>
      </c>
      <c r="X43" s="289"/>
    </row>
    <row r="44" spans="1:24" ht="13.5" customHeight="1" x14ac:dyDescent="0.2">
      <c r="A44" s="280"/>
      <c r="B44" s="280"/>
      <c r="C44" s="280"/>
      <c r="D44" s="280"/>
      <c r="E44" s="280"/>
      <c r="F44" s="280"/>
      <c r="G44" s="274"/>
      <c r="H44" s="289"/>
      <c r="I44" s="289"/>
      <c r="J44" s="289"/>
      <c r="K44" s="289"/>
      <c r="L44" s="289"/>
      <c r="M44" s="289"/>
      <c r="N44" s="289"/>
      <c r="O44" s="296"/>
      <c r="P44" s="296"/>
      <c r="Q44" s="297">
        <v>13</v>
      </c>
      <c r="R44" s="298" t="s">
        <v>38</v>
      </c>
      <c r="S44" s="265">
        <v>12</v>
      </c>
      <c r="T44" s="269">
        <f>'2.pololetí 2010'!D21</f>
        <v>8</v>
      </c>
      <c r="U44" s="276">
        <v>6</v>
      </c>
      <c r="V44" s="264">
        <v>2</v>
      </c>
      <c r="W44" s="300">
        <v>4.333333333333333</v>
      </c>
      <c r="X44" s="289"/>
    </row>
    <row r="45" spans="1:24" ht="13.5" customHeight="1" x14ac:dyDescent="0.2">
      <c r="A45" s="280"/>
      <c r="B45" s="280"/>
      <c r="C45" s="280"/>
      <c r="D45" s="280"/>
      <c r="E45" s="280"/>
      <c r="F45" s="280"/>
      <c r="G45" s="274"/>
      <c r="H45" s="289"/>
      <c r="I45" s="289"/>
      <c r="J45" s="289"/>
      <c r="K45" s="289"/>
      <c r="L45" s="289"/>
      <c r="M45" s="289"/>
      <c r="N45" s="289"/>
      <c r="O45" s="296"/>
      <c r="P45" s="296"/>
      <c r="Q45" s="297">
        <v>14</v>
      </c>
      <c r="R45" s="298" t="s">
        <v>26</v>
      </c>
      <c r="S45" s="265">
        <v>6</v>
      </c>
      <c r="T45" s="269">
        <f>'2.pololetí 2010'!D22</f>
        <v>2</v>
      </c>
      <c r="U45" s="276">
        <v>2</v>
      </c>
      <c r="V45" s="264">
        <v>3</v>
      </c>
      <c r="W45" s="300">
        <v>6</v>
      </c>
      <c r="X45" s="289"/>
    </row>
    <row r="46" spans="1:24" ht="13.5" customHeight="1" x14ac:dyDescent="0.2">
      <c r="A46" s="280"/>
      <c r="B46" s="280"/>
      <c r="C46" s="280"/>
      <c r="D46" s="280"/>
      <c r="E46" s="280"/>
      <c r="F46" s="280"/>
      <c r="G46" s="274"/>
      <c r="H46" s="289"/>
      <c r="I46" s="289"/>
      <c r="J46" s="289"/>
      <c r="K46" s="289"/>
      <c r="L46" s="289"/>
      <c r="M46" s="289"/>
      <c r="N46" s="289"/>
      <c r="O46" s="296"/>
      <c r="P46" s="296"/>
      <c r="Q46" s="297">
        <v>15</v>
      </c>
      <c r="R46" s="298" t="s">
        <v>43</v>
      </c>
      <c r="S46" s="265">
        <v>5</v>
      </c>
      <c r="T46" s="269">
        <f>'2.pololetí 2010'!D23</f>
        <v>1</v>
      </c>
      <c r="U46" s="276">
        <v>1</v>
      </c>
      <c r="V46" s="264">
        <v>5</v>
      </c>
      <c r="W46" s="300">
        <v>3</v>
      </c>
      <c r="X46" s="289"/>
    </row>
    <row r="47" spans="1:24" ht="13.5" customHeight="1" x14ac:dyDescent="0.2">
      <c r="A47" s="280"/>
      <c r="B47" s="280"/>
      <c r="C47" s="280"/>
      <c r="D47" s="280"/>
      <c r="E47" s="280"/>
      <c r="F47" s="280"/>
      <c r="G47" s="274"/>
      <c r="H47" s="289"/>
      <c r="I47" s="289"/>
      <c r="J47" s="289"/>
      <c r="K47" s="289"/>
      <c r="L47" s="289"/>
      <c r="M47" s="289"/>
      <c r="N47" s="289"/>
      <c r="O47" s="296"/>
      <c r="P47" s="296"/>
      <c r="Q47" s="297">
        <v>16</v>
      </c>
      <c r="R47" s="301" t="s">
        <v>34</v>
      </c>
      <c r="S47" s="265">
        <v>4</v>
      </c>
      <c r="T47" s="269">
        <f>'2.pololetí 2010'!D24</f>
        <v>2</v>
      </c>
      <c r="U47" s="276">
        <v>1</v>
      </c>
      <c r="V47" s="264">
        <v>4</v>
      </c>
      <c r="W47" s="300">
        <v>4</v>
      </c>
      <c r="X47" s="289"/>
    </row>
    <row r="48" spans="1:24" ht="13.5" customHeight="1" thickBot="1" x14ac:dyDescent="0.25">
      <c r="A48" s="280"/>
      <c r="B48" s="280"/>
      <c r="C48" s="280"/>
      <c r="D48" s="280"/>
      <c r="E48" s="280"/>
      <c r="F48" s="280"/>
      <c r="G48" s="274"/>
      <c r="H48" s="289"/>
      <c r="I48" s="289"/>
      <c r="J48" s="289"/>
      <c r="K48" s="289"/>
      <c r="L48" s="289"/>
      <c r="M48" s="289"/>
      <c r="N48" s="289"/>
      <c r="O48" s="296"/>
      <c r="P48" s="296"/>
      <c r="Q48" s="302">
        <v>17</v>
      </c>
      <c r="R48" s="303" t="s">
        <v>45</v>
      </c>
      <c r="S48" s="304">
        <v>2</v>
      </c>
      <c r="T48" s="325">
        <f>'2.pololetí 2010'!D25</f>
        <v>0</v>
      </c>
      <c r="U48" s="305">
        <v>1</v>
      </c>
      <c r="V48" s="306">
        <v>2</v>
      </c>
      <c r="W48" s="307">
        <v>5</v>
      </c>
      <c r="X48" s="289"/>
    </row>
    <row r="49" spans="1:24" x14ac:dyDescent="0.2">
      <c r="A49" s="280"/>
      <c r="B49" s="280"/>
      <c r="C49" s="280"/>
      <c r="D49" s="280"/>
      <c r="E49" s="280"/>
      <c r="F49" s="280"/>
      <c r="G49" s="274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</row>
  </sheetData>
  <sortState ref="C3:E30">
    <sortCondition descending="1" ref="D3:D30"/>
  </sortState>
  <mergeCells count="7">
    <mergeCell ref="A1:F1"/>
    <mergeCell ref="N28:R29"/>
    <mergeCell ref="N2:R3"/>
    <mergeCell ref="I30:O30"/>
    <mergeCell ref="I4:O4"/>
    <mergeCell ref="Q4:W4"/>
    <mergeCell ref="Q30:W30"/>
  </mergeCells>
  <conditionalFormatting sqref="B3:E30">
    <cfRule type="expression" dxfId="17" priority="13">
      <formula>MOD(ROW(),2)=0</formula>
    </cfRule>
  </conditionalFormatting>
  <conditionalFormatting sqref="J6:J26 R6:T20">
    <cfRule type="expression" dxfId="16" priority="12">
      <formula>MOD(ROW(),2)=0</formula>
    </cfRule>
  </conditionalFormatting>
  <conditionalFormatting sqref="K6:L26">
    <cfRule type="expression" dxfId="15" priority="10">
      <formula>MOD(ROW(),2)=0</formula>
    </cfRule>
  </conditionalFormatting>
  <conditionalFormatting sqref="M6:O26 U6:W20">
    <cfRule type="expression" dxfId="14" priority="11">
      <formula>MOD(ROW(),2)=0</formula>
    </cfRule>
  </conditionalFormatting>
  <conditionalFormatting sqref="R32:T48">
    <cfRule type="expression" dxfId="13" priority="7">
      <formula>MOD(ROW(),2)=0</formula>
    </cfRule>
  </conditionalFormatting>
  <conditionalFormatting sqref="U32:W48">
    <cfRule type="expression" dxfId="12" priority="6">
      <formula>MOD(ROW(),2)=0</formula>
    </cfRule>
  </conditionalFormatting>
  <conditionalFormatting sqref="J32:L43">
    <cfRule type="expression" dxfId="11" priority="5">
      <formula>MOD(ROW(),2)=0</formula>
    </cfRule>
  </conditionalFormatting>
  <conditionalFormatting sqref="M32:O43">
    <cfRule type="expression" dxfId="10" priority="4">
      <formula>MOD(ROW(),2)=0</formula>
    </cfRule>
  </conditionalFormatting>
  <hyperlinks>
    <hyperlink ref="I4:O4" location="'1.pololetí 2011'!A1" display="I. Pololetí"/>
    <hyperlink ref="I30:O30" location="'1.pololetí 2010'!A1" display="I. Pololetí"/>
    <hyperlink ref="Q4:W4" location="'1.pololetí 2011'!A1" display="I. Pololetí"/>
  </hyperlink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5"/>
  <sheetViews>
    <sheetView tabSelected="1" workbookViewId="0">
      <selection activeCell="B11" sqref="B11"/>
    </sheetView>
  </sheetViews>
  <sheetFormatPr defaultRowHeight="12.75" x14ac:dyDescent="0.2"/>
  <cols>
    <col min="1" max="1" width="4.42578125" customWidth="1"/>
    <col min="2" max="2" width="3.28515625" customWidth="1"/>
    <col min="3" max="3" width="15.5703125" customWidth="1"/>
    <col min="4" max="6" width="7.7109375" customWidth="1"/>
    <col min="7" max="7" width="10.5703125" customWidth="1"/>
    <col min="9" max="9" width="9.5703125" customWidth="1"/>
    <col min="10" max="45" width="3.28515625" customWidth="1"/>
    <col min="46" max="46" width="11.42578125" bestFit="1" customWidth="1"/>
  </cols>
  <sheetData>
    <row r="1" spans="1:46" ht="15" x14ac:dyDescent="0.25">
      <c r="A1" s="103"/>
      <c r="B1" s="104"/>
      <c r="C1" s="519" t="s">
        <v>125</v>
      </c>
      <c r="D1" s="2">
        <v>1</v>
      </c>
      <c r="E1" s="352" t="str">
        <f>C11</f>
        <v>Igor</v>
      </c>
      <c r="F1" s="352"/>
      <c r="G1" s="398">
        <f>C5*0.5</f>
        <v>220</v>
      </c>
      <c r="H1" s="398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</row>
    <row r="2" spans="1:46" ht="15" x14ac:dyDescent="0.25">
      <c r="A2" s="103"/>
      <c r="B2" s="104"/>
      <c r="C2" s="369">
        <f ca="1">NOW()</f>
        <v>40767.838608680555</v>
      </c>
      <c r="D2" s="5">
        <v>2</v>
      </c>
      <c r="E2" s="352" t="str">
        <f t="shared" ref="E2:E3" si="0">C12</f>
        <v>Mira</v>
      </c>
      <c r="F2" s="352"/>
      <c r="G2" s="398">
        <f>C5*0.3</f>
        <v>132</v>
      </c>
      <c r="H2" s="398"/>
      <c r="I2" s="103"/>
      <c r="J2" s="1"/>
      <c r="K2" s="108"/>
      <c r="L2" s="108"/>
      <c r="M2" s="108"/>
      <c r="N2" s="108"/>
      <c r="O2" s="108"/>
      <c r="P2" s="108"/>
      <c r="Q2" s="108"/>
      <c r="R2" s="1"/>
      <c r="S2" s="103"/>
      <c r="T2" s="103"/>
      <c r="U2" s="279"/>
      <c r="V2" s="133"/>
      <c r="W2" s="133"/>
      <c r="X2" s="133"/>
      <c r="Y2" s="133"/>
      <c r="Z2" s="132"/>
      <c r="AA2" s="131"/>
      <c r="AB2" s="1"/>
      <c r="AC2" s="103"/>
      <c r="AD2" s="3"/>
      <c r="AE2" s="1"/>
      <c r="AF2" s="103"/>
      <c r="AG2" s="3"/>
      <c r="AH2" s="1"/>
      <c r="AI2" s="103"/>
      <c r="AJ2" s="3"/>
      <c r="AK2" s="1"/>
      <c r="AL2" s="103"/>
      <c r="AM2" s="3"/>
      <c r="AN2" s="3"/>
      <c r="AO2" s="3"/>
      <c r="AP2" s="3"/>
      <c r="AQ2" s="3"/>
      <c r="AR2" s="3"/>
      <c r="AS2" s="3"/>
    </row>
    <row r="3" spans="1:46" ht="15" x14ac:dyDescent="0.25">
      <c r="A3" s="103"/>
      <c r="B3" s="104"/>
      <c r="C3" s="7" t="s">
        <v>5</v>
      </c>
      <c r="D3" s="135">
        <v>3</v>
      </c>
      <c r="E3" s="352" t="str">
        <f t="shared" si="0"/>
        <v>Ludwa</v>
      </c>
      <c r="F3" s="352"/>
      <c r="G3" s="398">
        <f>C5*0.2</f>
        <v>88</v>
      </c>
      <c r="H3" s="398"/>
      <c r="I3" s="103"/>
      <c r="J3" s="4"/>
      <c r="K3" s="107"/>
      <c r="L3" s="107"/>
      <c r="M3" s="107"/>
      <c r="N3" s="107"/>
      <c r="O3" s="107"/>
      <c r="P3" s="107"/>
      <c r="Q3" s="107"/>
      <c r="R3" s="1"/>
      <c r="S3" s="103"/>
      <c r="T3" s="103"/>
      <c r="U3" s="134"/>
      <c r="V3" s="133"/>
      <c r="W3" s="133"/>
      <c r="X3" s="133"/>
      <c r="Y3" s="133"/>
      <c r="Z3" s="132"/>
      <c r="AA3" s="131"/>
      <c r="AB3" s="1"/>
      <c r="AC3" s="103"/>
      <c r="AD3" s="3"/>
      <c r="AE3" s="1"/>
      <c r="AF3" s="103"/>
      <c r="AG3" s="3"/>
      <c r="AH3" s="1"/>
      <c r="AI3" s="103"/>
      <c r="AJ3" s="3"/>
      <c r="AK3" s="1"/>
      <c r="AL3" s="103"/>
      <c r="AM3" s="3"/>
      <c r="AN3" s="3"/>
      <c r="AO3" s="3"/>
      <c r="AP3" s="3"/>
      <c r="AQ3" s="3"/>
      <c r="AR3" s="3"/>
      <c r="AS3" s="3"/>
    </row>
    <row r="4" spans="1:46" ht="15.75" x14ac:dyDescent="0.25">
      <c r="A4" s="336"/>
      <c r="B4" s="104"/>
      <c r="C4" s="380">
        <f>účtování!D4</f>
        <v>4317</v>
      </c>
      <c r="D4" s="399" t="s">
        <v>48</v>
      </c>
      <c r="E4" s="399"/>
      <c r="F4" s="399"/>
      <c r="G4" s="399"/>
      <c r="H4" s="399"/>
      <c r="I4" s="399"/>
      <c r="J4" s="351"/>
      <c r="K4" s="351"/>
      <c r="L4" s="351"/>
      <c r="M4" s="351"/>
      <c r="N4" s="351"/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1"/>
      <c r="AE4" s="351"/>
      <c r="AF4" s="351"/>
      <c r="AG4" s="351"/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1"/>
      <c r="AS4" s="351"/>
    </row>
    <row r="5" spans="1:46" ht="15" x14ac:dyDescent="0.25">
      <c r="A5" s="336"/>
      <c r="B5" s="104"/>
      <c r="C5" s="370">
        <f>SUM(J5:AS5)</f>
        <v>440</v>
      </c>
      <c r="D5" s="400" t="s">
        <v>50</v>
      </c>
      <c r="E5" s="400"/>
      <c r="F5" s="400"/>
      <c r="G5" s="400"/>
      <c r="H5" s="400"/>
      <c r="I5" s="401"/>
      <c r="J5" s="392">
        <f>(COUNTIF(K11:K19,"&gt;0"))*20</f>
        <v>100</v>
      </c>
      <c r="K5" s="393"/>
      <c r="L5" s="393"/>
      <c r="M5" s="394"/>
      <c r="N5" s="392">
        <f>(COUNTIF(O11:O19,"&gt;0"))*20</f>
        <v>140</v>
      </c>
      <c r="O5" s="393"/>
      <c r="P5" s="393"/>
      <c r="Q5" s="394"/>
      <c r="R5" s="392">
        <f>(COUNTIF(S11:S19,"&gt;0"))*20</f>
        <v>100</v>
      </c>
      <c r="S5" s="393"/>
      <c r="T5" s="393"/>
      <c r="U5" s="394"/>
      <c r="V5" s="392">
        <f>(COUNTIF(W11:W19,"&gt;0"))*20</f>
        <v>100</v>
      </c>
      <c r="W5" s="393"/>
      <c r="X5" s="393"/>
      <c r="Y5" s="394"/>
      <c r="Z5" s="392">
        <f>(COUNTIF(AA11:AA19,"&gt;0"))*20</f>
        <v>0</v>
      </c>
      <c r="AA5" s="393"/>
      <c r="AB5" s="393"/>
      <c r="AC5" s="394"/>
      <c r="AD5" s="392">
        <f>(COUNTIF(AE11:AE19,"&gt;0"))*20</f>
        <v>0</v>
      </c>
      <c r="AE5" s="393"/>
      <c r="AF5" s="393"/>
      <c r="AG5" s="394"/>
      <c r="AH5" s="392">
        <f>(COUNTIF(AI11:AI19,"&gt;0"))*20</f>
        <v>0</v>
      </c>
      <c r="AI5" s="393"/>
      <c r="AJ5" s="393"/>
      <c r="AK5" s="394"/>
      <c r="AL5" s="392">
        <f>(COUNTIF(AM11:AM19,"&gt;0"))*20</f>
        <v>0</v>
      </c>
      <c r="AM5" s="393"/>
      <c r="AN5" s="393"/>
      <c r="AO5" s="394"/>
      <c r="AP5" s="392">
        <f>(COUNTIF(AQ11:AQ19,"&gt;0"))*20</f>
        <v>0</v>
      </c>
      <c r="AQ5" s="393"/>
      <c r="AR5" s="393"/>
      <c r="AS5" s="394"/>
      <c r="AT5" s="26"/>
    </row>
    <row r="6" spans="1:46" ht="15" x14ac:dyDescent="0.25">
      <c r="A6" s="336"/>
      <c r="B6" s="104"/>
      <c r="C6" s="367"/>
      <c r="D6" s="403" t="s">
        <v>122</v>
      </c>
      <c r="E6" s="403"/>
      <c r="F6" s="403"/>
      <c r="G6" s="403"/>
      <c r="H6" s="403"/>
      <c r="I6" s="404"/>
      <c r="J6" s="386">
        <f>(COUNTIF(J11:J25,"&gt;0"))</f>
        <v>10</v>
      </c>
      <c r="K6" s="387"/>
      <c r="L6" s="387"/>
      <c r="M6" s="388"/>
      <c r="N6" s="386">
        <f>(COUNTIF(N11:N25,"&gt;0"))</f>
        <v>10</v>
      </c>
      <c r="O6" s="387"/>
      <c r="P6" s="387"/>
      <c r="Q6" s="388"/>
      <c r="R6" s="386">
        <f>(COUNTIF(R11:R25,"&gt;0"))</f>
        <v>8</v>
      </c>
      <c r="S6" s="387"/>
      <c r="T6" s="387"/>
      <c r="U6" s="388"/>
      <c r="V6" s="386">
        <f>(COUNTIF(V11:V25,"&gt;0"))</f>
        <v>5</v>
      </c>
      <c r="W6" s="387"/>
      <c r="X6" s="387"/>
      <c r="Y6" s="388"/>
      <c r="Z6" s="386">
        <f>(COUNTIF(Z11:Z25,"&gt;0"))</f>
        <v>0</v>
      </c>
      <c r="AA6" s="387"/>
      <c r="AB6" s="387"/>
      <c r="AC6" s="388"/>
      <c r="AD6" s="386">
        <f>(COUNTIF(AD11:AD25,"&gt;0"))</f>
        <v>0</v>
      </c>
      <c r="AE6" s="387"/>
      <c r="AF6" s="387"/>
      <c r="AG6" s="388"/>
      <c r="AH6" s="386">
        <f>(COUNTIF(AH11:AH25,"&gt;0"))</f>
        <v>0</v>
      </c>
      <c r="AI6" s="387"/>
      <c r="AJ6" s="387"/>
      <c r="AK6" s="388"/>
      <c r="AL6" s="386">
        <f>(COUNTIF(AL11:AL25,"&gt;0"))</f>
        <v>0</v>
      </c>
      <c r="AM6" s="387"/>
      <c r="AN6" s="387"/>
      <c r="AO6" s="388"/>
      <c r="AP6" s="386">
        <f>(COUNTIF(AP11:AP25,"&gt;0"))</f>
        <v>0</v>
      </c>
      <c r="AQ6" s="387"/>
      <c r="AR6" s="387"/>
      <c r="AS6" s="388"/>
      <c r="AT6" s="360"/>
    </row>
    <row r="7" spans="1:46" ht="15" x14ac:dyDescent="0.25">
      <c r="A7" s="336"/>
      <c r="B7" s="125"/>
      <c r="C7" s="402" t="s">
        <v>35</v>
      </c>
      <c r="D7" s="42"/>
      <c r="E7" s="42"/>
      <c r="F7" s="42"/>
      <c r="G7" s="42"/>
      <c r="H7" s="42"/>
      <c r="I7" s="126" t="s">
        <v>36</v>
      </c>
      <c r="J7" s="395">
        <f>(((COUNTIF(K11:K37,"&gt;0"))*100)+((SUM(M11:M25)/2)*100))-100</f>
        <v>1450</v>
      </c>
      <c r="K7" s="396"/>
      <c r="L7" s="396"/>
      <c r="M7" s="397"/>
      <c r="N7" s="395">
        <f>(((COUNTIF(O11:O37,"&gt;0"))*100)+((SUM(Q11:Q25)/2)*100))-100</f>
        <v>1450</v>
      </c>
      <c r="O7" s="396"/>
      <c r="P7" s="396"/>
      <c r="Q7" s="397"/>
      <c r="R7" s="395">
        <f>(((COUNTIF(S11:S37,"&gt;0"))*100)+((SUM(U11:U25)/2)*100))-100</f>
        <v>1000</v>
      </c>
      <c r="S7" s="396"/>
      <c r="T7" s="396"/>
      <c r="U7" s="397"/>
      <c r="V7" s="395">
        <f>(((COUNTIF(W11:W37,"&gt;0"))*100)+((SUM(Y11:Y25)/2)*100))-100</f>
        <v>650</v>
      </c>
      <c r="W7" s="396"/>
      <c r="X7" s="396"/>
      <c r="Y7" s="397"/>
      <c r="Z7" s="395"/>
      <c r="AA7" s="396"/>
      <c r="AB7" s="396"/>
      <c r="AC7" s="397"/>
      <c r="AD7" s="395"/>
      <c r="AE7" s="396"/>
      <c r="AF7" s="396"/>
      <c r="AG7" s="397"/>
      <c r="AH7" s="395"/>
      <c r="AI7" s="396"/>
      <c r="AJ7" s="396"/>
      <c r="AK7" s="397"/>
      <c r="AL7" s="395"/>
      <c r="AM7" s="396"/>
      <c r="AN7" s="396"/>
      <c r="AO7" s="397"/>
      <c r="AP7" s="395"/>
      <c r="AQ7" s="396"/>
      <c r="AR7" s="396"/>
      <c r="AS7" s="397"/>
      <c r="AT7" s="138"/>
    </row>
    <row r="8" spans="1:46" ht="15" x14ac:dyDescent="0.25">
      <c r="A8" s="336"/>
      <c r="B8" s="125"/>
      <c r="C8" s="402"/>
      <c r="D8" s="43"/>
      <c r="E8" s="43"/>
      <c r="F8" s="43"/>
      <c r="G8" s="43"/>
      <c r="H8" s="43"/>
      <c r="I8" s="277" t="s">
        <v>37</v>
      </c>
      <c r="J8" s="389">
        <f>100+(SUM(M11:M25)/2)*100</f>
        <v>650</v>
      </c>
      <c r="K8" s="390"/>
      <c r="L8" s="390"/>
      <c r="M8" s="391"/>
      <c r="N8" s="389">
        <f>100+(SUM(Q11:Q25)/2)*100</f>
        <v>650</v>
      </c>
      <c r="O8" s="390"/>
      <c r="P8" s="390"/>
      <c r="Q8" s="391"/>
      <c r="R8" s="389">
        <f>100+(SUM(U11:U25)/2)*100</f>
        <v>400</v>
      </c>
      <c r="S8" s="390"/>
      <c r="T8" s="390"/>
      <c r="U8" s="391"/>
      <c r="V8" s="389">
        <f>100+(SUM(Y11:Y25)/2)*100</f>
        <v>350</v>
      </c>
      <c r="W8" s="390"/>
      <c r="X8" s="390"/>
      <c r="Y8" s="391"/>
      <c r="Z8" s="389"/>
      <c r="AA8" s="390"/>
      <c r="AB8" s="390"/>
      <c r="AC8" s="391"/>
      <c r="AD8" s="389"/>
      <c r="AE8" s="390"/>
      <c r="AF8" s="390"/>
      <c r="AG8" s="391"/>
      <c r="AH8" s="389"/>
      <c r="AI8" s="390"/>
      <c r="AJ8" s="390"/>
      <c r="AK8" s="391"/>
      <c r="AL8" s="389"/>
      <c r="AM8" s="390"/>
      <c r="AN8" s="390"/>
      <c r="AO8" s="391"/>
      <c r="AP8" s="389"/>
      <c r="AQ8" s="390"/>
      <c r="AR8" s="390"/>
      <c r="AS8" s="391"/>
      <c r="AT8" s="138"/>
    </row>
    <row r="9" spans="1:46" ht="15" x14ac:dyDescent="0.2">
      <c r="A9" s="336"/>
      <c r="B9" s="122"/>
      <c r="C9" s="121"/>
      <c r="D9" s="120"/>
      <c r="E9" s="259"/>
      <c r="F9" s="259"/>
      <c r="G9" s="120"/>
      <c r="H9" s="120"/>
      <c r="I9" s="120"/>
      <c r="J9" s="407">
        <v>40739</v>
      </c>
      <c r="K9" s="408"/>
      <c r="L9" s="409"/>
      <c r="M9" s="410"/>
      <c r="N9" s="407">
        <v>40753</v>
      </c>
      <c r="O9" s="408"/>
      <c r="P9" s="409"/>
      <c r="Q9" s="409"/>
      <c r="R9" s="407">
        <v>40760</v>
      </c>
      <c r="S9" s="408"/>
      <c r="T9" s="409"/>
      <c r="U9" s="409"/>
      <c r="V9" s="407">
        <v>40761</v>
      </c>
      <c r="W9" s="408"/>
      <c r="X9" s="409"/>
      <c r="Y9" s="409"/>
      <c r="Z9" s="407"/>
      <c r="AA9" s="408"/>
      <c r="AB9" s="409"/>
      <c r="AC9" s="409"/>
      <c r="AD9" s="407"/>
      <c r="AE9" s="408"/>
      <c r="AF9" s="409"/>
      <c r="AG9" s="409"/>
      <c r="AH9" s="407"/>
      <c r="AI9" s="408"/>
      <c r="AJ9" s="409"/>
      <c r="AK9" s="409"/>
      <c r="AL9" s="407"/>
      <c r="AM9" s="408"/>
      <c r="AN9" s="409"/>
      <c r="AO9" s="409"/>
      <c r="AP9" s="407"/>
      <c r="AQ9" s="408"/>
      <c r="AR9" s="409"/>
      <c r="AS9" s="409"/>
      <c r="AT9" s="138"/>
    </row>
    <row r="10" spans="1:46" ht="15.75" thickBot="1" x14ac:dyDescent="0.3">
      <c r="A10" s="336"/>
      <c r="B10" s="104"/>
      <c r="C10" s="118" t="s">
        <v>4</v>
      </c>
      <c r="D10" s="117" t="s">
        <v>33</v>
      </c>
      <c r="E10" s="260" t="s">
        <v>113</v>
      </c>
      <c r="F10" s="114" t="s">
        <v>121</v>
      </c>
      <c r="G10" s="258" t="s">
        <v>30</v>
      </c>
      <c r="H10" s="114" t="s">
        <v>31</v>
      </c>
      <c r="I10" s="117" t="s">
        <v>32</v>
      </c>
      <c r="J10" s="116" t="s">
        <v>6</v>
      </c>
      <c r="K10" s="114" t="s">
        <v>1</v>
      </c>
      <c r="L10" s="359" t="s">
        <v>120</v>
      </c>
      <c r="M10" s="115" t="s">
        <v>8</v>
      </c>
      <c r="N10" s="116" t="s">
        <v>6</v>
      </c>
      <c r="O10" s="114" t="s">
        <v>1</v>
      </c>
      <c r="P10" s="359" t="s">
        <v>120</v>
      </c>
      <c r="Q10" s="115" t="s">
        <v>8</v>
      </c>
      <c r="R10" s="116" t="s">
        <v>6</v>
      </c>
      <c r="S10" s="114" t="s">
        <v>1</v>
      </c>
      <c r="T10" s="359" t="s">
        <v>120</v>
      </c>
      <c r="U10" s="115" t="s">
        <v>8</v>
      </c>
      <c r="V10" s="116" t="s">
        <v>6</v>
      </c>
      <c r="W10" s="114" t="s">
        <v>1</v>
      </c>
      <c r="X10" s="359" t="s">
        <v>120</v>
      </c>
      <c r="Y10" s="115" t="s">
        <v>8</v>
      </c>
      <c r="Z10" s="116" t="s">
        <v>6</v>
      </c>
      <c r="AA10" s="114" t="s">
        <v>1</v>
      </c>
      <c r="AB10" s="359" t="s">
        <v>120</v>
      </c>
      <c r="AC10" s="115" t="s">
        <v>8</v>
      </c>
      <c r="AD10" s="116" t="s">
        <v>6</v>
      </c>
      <c r="AE10" s="114" t="s">
        <v>1</v>
      </c>
      <c r="AF10" s="359" t="s">
        <v>120</v>
      </c>
      <c r="AG10" s="115" t="s">
        <v>8</v>
      </c>
      <c r="AH10" s="116" t="s">
        <v>6</v>
      </c>
      <c r="AI10" s="114" t="s">
        <v>1</v>
      </c>
      <c r="AJ10" s="359" t="s">
        <v>120</v>
      </c>
      <c r="AK10" s="115" t="s">
        <v>8</v>
      </c>
      <c r="AL10" s="116" t="s">
        <v>6</v>
      </c>
      <c r="AM10" s="114" t="s">
        <v>1</v>
      </c>
      <c r="AN10" s="359" t="s">
        <v>120</v>
      </c>
      <c r="AO10" s="115" t="s">
        <v>8</v>
      </c>
      <c r="AP10" s="116" t="s">
        <v>6</v>
      </c>
      <c r="AQ10" s="114" t="s">
        <v>1</v>
      </c>
      <c r="AR10" s="359" t="s">
        <v>120</v>
      </c>
      <c r="AS10" s="368" t="s">
        <v>8</v>
      </c>
      <c r="AT10" s="26"/>
    </row>
    <row r="11" spans="1:46" ht="15" x14ac:dyDescent="0.25">
      <c r="A11" s="220"/>
      <c r="B11" s="150">
        <f t="shared" ref="B11:B19" si="1">IF(D11&lt;&gt;"",RANK(D11,$D$11:$D$19),"")</f>
        <v>1</v>
      </c>
      <c r="C11" s="214" t="s">
        <v>18</v>
      </c>
      <c r="D11" s="212">
        <f t="shared" ref="D11:D19" si="2">SUMIF($J$10:$AS$10,"B",J11:AS11)+SUMIF($J$10:$AS$10,$L$10,J11:AS11)</f>
        <v>33</v>
      </c>
      <c r="E11" s="261">
        <f t="shared" ref="E11:E19" si="3">SUMIF($J$10:$AS$10,"R",J11:AS11)</f>
        <v>2</v>
      </c>
      <c r="F11" s="361">
        <f t="shared" ref="F11:F19" si="4">SUMIF($J$10:$AS$10,$L$10,J11:AS11)</f>
        <v>2</v>
      </c>
      <c r="G11" s="211">
        <f>COUNT(J11,N11,R11,V11,Z11,AD11,AH11,AL11,AP11)</f>
        <v>4</v>
      </c>
      <c r="H11" s="213">
        <f t="shared" ref="H11:H19" si="5">SUMIF($J$10:$AS$10,"B",J11:AS11)/G11</f>
        <v>7.75</v>
      </c>
      <c r="I11" s="213">
        <f t="shared" ref="I11:I19" si="6">AVERAGE(J11,N11,R11,V11,Z11,AD11,AH11,AL11,AP11)</f>
        <v>2.75</v>
      </c>
      <c r="J11" s="140">
        <v>7</v>
      </c>
      <c r="K11" s="111">
        <v>4</v>
      </c>
      <c r="L11" s="363"/>
      <c r="M11" s="110">
        <v>1</v>
      </c>
      <c r="N11" s="139">
        <v>1</v>
      </c>
      <c r="O11" s="111">
        <v>12</v>
      </c>
      <c r="P11" s="363">
        <v>1</v>
      </c>
      <c r="Q11" s="110"/>
      <c r="R11" s="139">
        <v>1</v>
      </c>
      <c r="S11" s="111">
        <v>10</v>
      </c>
      <c r="T11" s="363">
        <v>1</v>
      </c>
      <c r="U11" s="110"/>
      <c r="V11" s="139">
        <v>2</v>
      </c>
      <c r="W11" s="111">
        <v>5</v>
      </c>
      <c r="X11" s="363"/>
      <c r="Y11" s="110">
        <v>1</v>
      </c>
      <c r="Z11" s="139"/>
      <c r="AA11" s="111"/>
      <c r="AB11" s="363"/>
      <c r="AC11" s="110"/>
      <c r="AD11" s="139"/>
      <c r="AE11" s="111"/>
      <c r="AF11" s="363"/>
      <c r="AG11" s="110"/>
      <c r="AH11" s="139"/>
      <c r="AI11" s="111"/>
      <c r="AJ11" s="363"/>
      <c r="AK11" s="110"/>
      <c r="AL11" s="139"/>
      <c r="AM11" s="111"/>
      <c r="AN11" s="363"/>
      <c r="AO11" s="110"/>
      <c r="AP11" s="139"/>
      <c r="AQ11" s="111"/>
      <c r="AR11" s="363"/>
      <c r="AS11" s="142"/>
      <c r="AT11" s="377"/>
    </row>
    <row r="12" spans="1:46" ht="15" x14ac:dyDescent="0.25">
      <c r="A12" s="220" t="s">
        <v>55</v>
      </c>
      <c r="B12" s="150">
        <f t="shared" si="1"/>
        <v>2</v>
      </c>
      <c r="C12" s="221" t="s">
        <v>29</v>
      </c>
      <c r="D12" s="212">
        <f t="shared" si="2"/>
        <v>19</v>
      </c>
      <c r="E12" s="262">
        <f t="shared" si="3"/>
        <v>5</v>
      </c>
      <c r="F12" s="361">
        <f t="shared" si="4"/>
        <v>1</v>
      </c>
      <c r="G12" s="211">
        <f>COUNT(J12,N12,R12,V12,Z12,AD12,AH12,AL12,AP12)</f>
        <v>3</v>
      </c>
      <c r="H12" s="213">
        <f t="shared" si="5"/>
        <v>6</v>
      </c>
      <c r="I12" s="213">
        <f t="shared" si="6"/>
        <v>4.666666666666667</v>
      </c>
      <c r="J12" s="140">
        <v>9</v>
      </c>
      <c r="K12" s="111">
        <v>2</v>
      </c>
      <c r="L12" s="363"/>
      <c r="M12" s="218">
        <v>1</v>
      </c>
      <c r="N12" s="140">
        <v>3</v>
      </c>
      <c r="O12" s="111">
        <v>8</v>
      </c>
      <c r="P12" s="363"/>
      <c r="Q12" s="110">
        <v>4</v>
      </c>
      <c r="R12" s="140">
        <v>2</v>
      </c>
      <c r="S12" s="111">
        <v>8</v>
      </c>
      <c r="T12" s="363">
        <v>1</v>
      </c>
      <c r="U12" s="110"/>
      <c r="V12" s="140"/>
      <c r="W12" s="111"/>
      <c r="X12" s="363"/>
      <c r="Y12" s="110"/>
      <c r="Z12" s="140"/>
      <c r="AA12" s="111"/>
      <c r="AB12" s="363"/>
      <c r="AC12" s="110"/>
      <c r="AD12" s="140"/>
      <c r="AE12" s="111"/>
      <c r="AF12" s="363"/>
      <c r="AG12" s="110"/>
      <c r="AH12" s="140"/>
      <c r="AI12" s="111"/>
      <c r="AJ12" s="363"/>
      <c r="AK12" s="110"/>
      <c r="AL12" s="140"/>
      <c r="AM12" s="111"/>
      <c r="AN12" s="363"/>
      <c r="AO12" s="110"/>
      <c r="AP12" s="140"/>
      <c r="AQ12" s="111"/>
      <c r="AR12" s="363"/>
      <c r="AS12" s="142"/>
      <c r="AT12" s="377"/>
    </row>
    <row r="13" spans="1:46" ht="15" x14ac:dyDescent="0.25">
      <c r="A13" s="220" t="s">
        <v>56</v>
      </c>
      <c r="B13" s="150">
        <f t="shared" si="1"/>
        <v>2</v>
      </c>
      <c r="C13" s="214" t="s">
        <v>24</v>
      </c>
      <c r="D13" s="212">
        <f t="shared" si="2"/>
        <v>19</v>
      </c>
      <c r="E13" s="262">
        <f t="shared" si="3"/>
        <v>2</v>
      </c>
      <c r="F13" s="361">
        <f t="shared" si="4"/>
        <v>0</v>
      </c>
      <c r="G13" s="211">
        <f>COUNT(J13,N13,R13,V13,Z13,AD13,AH13,AL13,AP13)</f>
        <v>4</v>
      </c>
      <c r="H13" s="213">
        <f t="shared" si="5"/>
        <v>4.75</v>
      </c>
      <c r="I13" s="213">
        <f t="shared" si="6"/>
        <v>4.5</v>
      </c>
      <c r="J13" s="140">
        <v>3</v>
      </c>
      <c r="K13" s="111">
        <v>8</v>
      </c>
      <c r="L13" s="363">
        <v>0</v>
      </c>
      <c r="M13" s="110">
        <v>0</v>
      </c>
      <c r="N13" s="140">
        <v>4</v>
      </c>
      <c r="O13" s="111">
        <v>7</v>
      </c>
      <c r="P13" s="363">
        <v>0</v>
      </c>
      <c r="Q13" s="110">
        <v>1</v>
      </c>
      <c r="R13" s="140">
        <v>6</v>
      </c>
      <c r="S13" s="111">
        <v>3</v>
      </c>
      <c r="T13" s="363"/>
      <c r="U13" s="110">
        <v>1</v>
      </c>
      <c r="V13" s="140">
        <v>5</v>
      </c>
      <c r="W13" s="111">
        <v>1</v>
      </c>
      <c r="X13" s="363"/>
      <c r="Y13" s="110"/>
      <c r="Z13" s="140"/>
      <c r="AA13" s="111"/>
      <c r="AB13" s="363"/>
      <c r="AC13" s="110"/>
      <c r="AD13" s="140"/>
      <c r="AE13" s="111"/>
      <c r="AF13" s="363"/>
      <c r="AG13" s="110"/>
      <c r="AH13" s="140"/>
      <c r="AI13" s="111"/>
      <c r="AJ13" s="363"/>
      <c r="AK13" s="110"/>
      <c r="AL13" s="140"/>
      <c r="AM13" s="111"/>
      <c r="AN13" s="363"/>
      <c r="AO13" s="110"/>
      <c r="AP13" s="140"/>
      <c r="AQ13" s="111"/>
      <c r="AR13" s="363"/>
      <c r="AS13" s="142"/>
      <c r="AT13" s="376"/>
    </row>
    <row r="14" spans="1:46" ht="15" x14ac:dyDescent="0.25">
      <c r="A14" s="220" t="s">
        <v>8</v>
      </c>
      <c r="B14" s="150">
        <f t="shared" si="1"/>
        <v>4</v>
      </c>
      <c r="C14" s="214" t="s">
        <v>17</v>
      </c>
      <c r="D14" s="212">
        <f t="shared" si="2"/>
        <v>15</v>
      </c>
      <c r="E14" s="262">
        <f t="shared" si="3"/>
        <v>6</v>
      </c>
      <c r="F14" s="361">
        <f t="shared" si="4"/>
        <v>-1</v>
      </c>
      <c r="G14" s="211">
        <f>COUNT(J14,N14,R14,V14,Z14,AD14,AH14,AL14,AP14)</f>
        <v>3</v>
      </c>
      <c r="H14" s="213">
        <f t="shared" si="5"/>
        <v>5.333333333333333</v>
      </c>
      <c r="I14" s="213">
        <f t="shared" si="6"/>
        <v>4.666666666666667</v>
      </c>
      <c r="J14" s="140">
        <v>8</v>
      </c>
      <c r="K14" s="111">
        <v>3</v>
      </c>
      <c r="L14" s="363"/>
      <c r="M14" s="110">
        <v>2</v>
      </c>
      <c r="N14" s="140">
        <v>5</v>
      </c>
      <c r="O14" s="111">
        <v>6</v>
      </c>
      <c r="P14" s="363"/>
      <c r="Q14" s="110">
        <v>2</v>
      </c>
      <c r="R14" s="140"/>
      <c r="S14" s="111"/>
      <c r="T14" s="363"/>
      <c r="U14" s="110"/>
      <c r="V14" s="140">
        <v>1</v>
      </c>
      <c r="W14" s="111">
        <v>7</v>
      </c>
      <c r="X14" s="363">
        <v>-1</v>
      </c>
      <c r="Y14" s="110">
        <v>2</v>
      </c>
      <c r="Z14" s="140"/>
      <c r="AA14" s="111"/>
      <c r="AB14" s="363"/>
      <c r="AC14" s="110"/>
      <c r="AD14" s="140"/>
      <c r="AE14" s="111"/>
      <c r="AF14" s="363"/>
      <c r="AG14" s="110"/>
      <c r="AH14" s="140"/>
      <c r="AI14" s="111"/>
      <c r="AJ14" s="363"/>
      <c r="AK14" s="110"/>
      <c r="AL14" s="140"/>
      <c r="AM14" s="111"/>
      <c r="AN14" s="363"/>
      <c r="AO14" s="110"/>
      <c r="AP14" s="140"/>
      <c r="AQ14" s="111"/>
      <c r="AR14" s="363"/>
      <c r="AS14" s="142"/>
      <c r="AT14" s="376"/>
    </row>
    <row r="15" spans="1:46" ht="15" x14ac:dyDescent="0.25">
      <c r="A15" s="220" t="s">
        <v>57</v>
      </c>
      <c r="B15" s="150">
        <f t="shared" si="1"/>
        <v>5</v>
      </c>
      <c r="C15" s="214" t="s">
        <v>22</v>
      </c>
      <c r="D15" s="212">
        <f t="shared" si="2"/>
        <v>12</v>
      </c>
      <c r="E15" s="262">
        <f t="shared" si="3"/>
        <v>2</v>
      </c>
      <c r="F15" s="361">
        <f t="shared" si="4"/>
        <v>0</v>
      </c>
      <c r="G15" s="211">
        <f>COUNT(J15,N15,R15,V15,Z15,AD15,AH15,AL15,AP15)</f>
        <v>4</v>
      </c>
      <c r="H15" s="213">
        <f t="shared" si="5"/>
        <v>3</v>
      </c>
      <c r="I15" s="213">
        <f t="shared" si="6"/>
        <v>6.25</v>
      </c>
      <c r="J15" s="140">
        <v>4</v>
      </c>
      <c r="K15" s="111">
        <v>7</v>
      </c>
      <c r="L15" s="363"/>
      <c r="M15" s="110"/>
      <c r="N15" s="140">
        <v>10</v>
      </c>
      <c r="O15" s="111">
        <v>1</v>
      </c>
      <c r="P15" s="363"/>
      <c r="Q15" s="110">
        <v>1</v>
      </c>
      <c r="R15" s="140">
        <v>8</v>
      </c>
      <c r="S15" s="111">
        <v>1</v>
      </c>
      <c r="T15" s="363"/>
      <c r="U15" s="110">
        <v>1</v>
      </c>
      <c r="V15" s="140">
        <v>3</v>
      </c>
      <c r="W15" s="111">
        <v>3</v>
      </c>
      <c r="X15" s="363"/>
      <c r="Y15" s="110"/>
      <c r="Z15" s="140"/>
      <c r="AA15" s="111"/>
      <c r="AB15" s="363"/>
      <c r="AC15" s="110"/>
      <c r="AD15" s="140"/>
      <c r="AE15" s="111"/>
      <c r="AF15" s="363"/>
      <c r="AG15" s="110"/>
      <c r="AH15" s="140"/>
      <c r="AI15" s="111"/>
      <c r="AJ15" s="363"/>
      <c r="AK15" s="110"/>
      <c r="AL15" s="140"/>
      <c r="AM15" s="111"/>
      <c r="AN15" s="363"/>
      <c r="AO15" s="110"/>
      <c r="AP15" s="140"/>
      <c r="AQ15" s="111"/>
      <c r="AR15" s="363"/>
      <c r="AS15" s="142"/>
      <c r="AT15" s="376"/>
    </row>
    <row r="16" spans="1:46" ht="15" x14ac:dyDescent="0.25">
      <c r="A16" s="220" t="s">
        <v>58</v>
      </c>
      <c r="B16" s="150">
        <f t="shared" si="1"/>
        <v>6</v>
      </c>
      <c r="C16" s="221" t="s">
        <v>13</v>
      </c>
      <c r="D16" s="212">
        <f t="shared" si="2"/>
        <v>5</v>
      </c>
      <c r="E16" s="262">
        <f t="shared" si="3"/>
        <v>0</v>
      </c>
      <c r="F16" s="361">
        <f t="shared" si="4"/>
        <v>0</v>
      </c>
      <c r="G16" s="211">
        <f>COUNT(J16,N16,R16,V16,Z16,AD16,AH16,AL16,AP16)</f>
        <v>1</v>
      </c>
      <c r="H16" s="213">
        <f t="shared" si="5"/>
        <v>5</v>
      </c>
      <c r="I16" s="213">
        <f t="shared" si="6"/>
        <v>4</v>
      </c>
      <c r="J16" s="140"/>
      <c r="K16" s="111"/>
      <c r="L16" s="363"/>
      <c r="M16" s="218"/>
      <c r="N16" s="140"/>
      <c r="O16" s="111"/>
      <c r="P16" s="363"/>
      <c r="Q16" s="110"/>
      <c r="R16" s="140">
        <v>4</v>
      </c>
      <c r="S16" s="111">
        <v>5</v>
      </c>
      <c r="T16" s="363"/>
      <c r="U16" s="110"/>
      <c r="V16" s="140"/>
      <c r="W16" s="111"/>
      <c r="X16" s="363"/>
      <c r="Y16" s="110"/>
      <c r="Z16" s="140"/>
      <c r="AA16" s="111"/>
      <c r="AB16" s="363"/>
      <c r="AC16" s="110"/>
      <c r="AD16" s="140"/>
      <c r="AE16" s="111"/>
      <c r="AF16" s="363"/>
      <c r="AG16" s="110"/>
      <c r="AH16" s="140"/>
      <c r="AI16" s="111"/>
      <c r="AJ16" s="363"/>
      <c r="AK16" s="110"/>
      <c r="AL16" s="140"/>
      <c r="AM16" s="111"/>
      <c r="AN16" s="363"/>
      <c r="AO16" s="110"/>
      <c r="AP16" s="140"/>
      <c r="AQ16" s="111"/>
      <c r="AR16" s="363"/>
      <c r="AS16" s="142"/>
      <c r="AT16" s="376"/>
    </row>
    <row r="17" spans="1:46" ht="15" x14ac:dyDescent="0.25">
      <c r="A17" s="220" t="s">
        <v>59</v>
      </c>
      <c r="B17" s="150">
        <f t="shared" si="1"/>
        <v>6</v>
      </c>
      <c r="C17" s="221" t="s">
        <v>117</v>
      </c>
      <c r="D17" s="212">
        <f t="shared" si="2"/>
        <v>5</v>
      </c>
      <c r="E17" s="262">
        <f t="shared" si="3"/>
        <v>2</v>
      </c>
      <c r="F17" s="361">
        <f t="shared" si="4"/>
        <v>0</v>
      </c>
      <c r="G17" s="211">
        <f>COUNT(J17,N17,R17,V17,Z17,AD17,AH17,AL17,AP17)</f>
        <v>1</v>
      </c>
      <c r="H17" s="213">
        <f t="shared" si="5"/>
        <v>5</v>
      </c>
      <c r="I17" s="213">
        <f t="shared" si="6"/>
        <v>6</v>
      </c>
      <c r="J17" s="140"/>
      <c r="K17" s="111"/>
      <c r="L17" s="363"/>
      <c r="M17" s="218"/>
      <c r="N17" s="140">
        <v>6</v>
      </c>
      <c r="O17" s="111">
        <v>5</v>
      </c>
      <c r="P17" s="363"/>
      <c r="Q17" s="110">
        <v>2</v>
      </c>
      <c r="R17" s="140"/>
      <c r="S17" s="111"/>
      <c r="T17" s="363"/>
      <c r="U17" s="110"/>
      <c r="V17" s="140"/>
      <c r="W17" s="111"/>
      <c r="X17" s="363"/>
      <c r="Y17" s="110"/>
      <c r="Z17" s="140"/>
      <c r="AA17" s="111"/>
      <c r="AB17" s="363"/>
      <c r="AC17" s="110"/>
      <c r="AD17" s="140"/>
      <c r="AE17" s="111"/>
      <c r="AF17" s="363"/>
      <c r="AG17" s="110"/>
      <c r="AH17" s="140"/>
      <c r="AI17" s="111"/>
      <c r="AJ17" s="363"/>
      <c r="AK17" s="110"/>
      <c r="AL17" s="140"/>
      <c r="AM17" s="111"/>
      <c r="AN17" s="363"/>
      <c r="AO17" s="110"/>
      <c r="AP17" s="140"/>
      <c r="AQ17" s="111"/>
      <c r="AR17" s="363"/>
      <c r="AS17" s="142"/>
      <c r="AT17" s="376"/>
    </row>
    <row r="18" spans="1:46" ht="15" x14ac:dyDescent="0.25">
      <c r="A18" s="378"/>
      <c r="B18" s="150">
        <f t="shared" si="1"/>
        <v>8</v>
      </c>
      <c r="C18" s="221" t="s">
        <v>118</v>
      </c>
      <c r="D18" s="212">
        <f t="shared" si="2"/>
        <v>4</v>
      </c>
      <c r="E18" s="262">
        <f t="shared" si="3"/>
        <v>0</v>
      </c>
      <c r="F18" s="361">
        <f t="shared" si="4"/>
        <v>0</v>
      </c>
      <c r="G18" s="211">
        <f>COUNT(J18,N18,R18,V18,Z18,AD18,AH18,AL18,AP18)</f>
        <v>1</v>
      </c>
      <c r="H18" s="213">
        <f t="shared" si="5"/>
        <v>4</v>
      </c>
      <c r="I18" s="213">
        <f t="shared" si="6"/>
        <v>7</v>
      </c>
      <c r="J18" s="140"/>
      <c r="K18" s="222"/>
      <c r="L18" s="379"/>
      <c r="M18" s="218"/>
      <c r="N18" s="140">
        <v>7</v>
      </c>
      <c r="O18" s="222">
        <v>4</v>
      </c>
      <c r="P18" s="379"/>
      <c r="Q18" s="218"/>
      <c r="R18" s="140"/>
      <c r="S18" s="222"/>
      <c r="T18" s="379"/>
      <c r="U18" s="218"/>
      <c r="V18" s="140"/>
      <c r="W18" s="222"/>
      <c r="X18" s="379"/>
      <c r="Y18" s="218"/>
      <c r="Z18" s="140"/>
      <c r="AA18" s="222"/>
      <c r="AB18" s="379"/>
      <c r="AC18" s="218"/>
      <c r="AD18" s="140"/>
      <c r="AE18" s="222"/>
      <c r="AF18" s="379"/>
      <c r="AG18" s="218"/>
      <c r="AH18" s="140"/>
      <c r="AI18" s="222"/>
      <c r="AJ18" s="379"/>
      <c r="AK18" s="218"/>
      <c r="AL18" s="140"/>
      <c r="AM18" s="222"/>
      <c r="AN18" s="379"/>
      <c r="AO18" s="218"/>
      <c r="AP18" s="140"/>
      <c r="AQ18" s="222"/>
      <c r="AR18" s="379"/>
      <c r="AS18" s="142"/>
      <c r="AT18" s="376"/>
    </row>
    <row r="19" spans="1:46" ht="15.75" thickBot="1" x14ac:dyDescent="0.3">
      <c r="A19" s="339"/>
      <c r="B19" s="150">
        <f t="shared" si="1"/>
        <v>9</v>
      </c>
      <c r="C19" s="324" t="s">
        <v>124</v>
      </c>
      <c r="D19" s="340">
        <f t="shared" si="2"/>
        <v>2</v>
      </c>
      <c r="E19" s="341">
        <f t="shared" si="3"/>
        <v>2</v>
      </c>
      <c r="F19" s="362">
        <f t="shared" si="4"/>
        <v>0</v>
      </c>
      <c r="G19" s="342">
        <f>COUNT(J19,N19,R19,V19,Z19,AD19,AH19,AL19,AP19)</f>
        <v>1</v>
      </c>
      <c r="H19" s="343">
        <f t="shared" si="5"/>
        <v>2</v>
      </c>
      <c r="I19" s="344">
        <f t="shared" si="6"/>
        <v>4</v>
      </c>
      <c r="J19" s="354"/>
      <c r="K19" s="355"/>
      <c r="L19" s="364"/>
      <c r="M19" s="356"/>
      <c r="N19" s="354"/>
      <c r="O19" s="355"/>
      <c r="P19" s="364"/>
      <c r="Q19" s="356"/>
      <c r="R19" s="354"/>
      <c r="S19" s="355"/>
      <c r="T19" s="364"/>
      <c r="U19" s="356"/>
      <c r="V19" s="354">
        <v>4</v>
      </c>
      <c r="W19" s="355">
        <v>2</v>
      </c>
      <c r="X19" s="364"/>
      <c r="Y19" s="356">
        <v>2</v>
      </c>
      <c r="Z19" s="354"/>
      <c r="AA19" s="355"/>
      <c r="AB19" s="364"/>
      <c r="AC19" s="356"/>
      <c r="AD19" s="354"/>
      <c r="AE19" s="355"/>
      <c r="AF19" s="364"/>
      <c r="AG19" s="356"/>
      <c r="AH19" s="354"/>
      <c r="AI19" s="355"/>
      <c r="AJ19" s="364"/>
      <c r="AK19" s="356"/>
      <c r="AL19" s="354"/>
      <c r="AM19" s="355"/>
      <c r="AN19" s="364"/>
      <c r="AO19" s="356"/>
      <c r="AP19" s="354"/>
      <c r="AQ19" s="355"/>
      <c r="AR19" s="364"/>
      <c r="AS19" s="357"/>
      <c r="AT19" s="376"/>
    </row>
    <row r="20" spans="1:46" ht="15" x14ac:dyDescent="0.25">
      <c r="A20" s="220"/>
      <c r="B20" s="150"/>
      <c r="C20" s="215" t="s">
        <v>54</v>
      </c>
      <c r="D20" s="212">
        <f t="shared" ref="D20:D25" si="7">SUMIF($J$10:$AS$10,"B",J20:AS20)+SUMIF($J$10:$AS$10,$L$10,J20:AS20)</f>
        <v>18</v>
      </c>
      <c r="E20" s="262">
        <f t="shared" ref="E20:E25" si="8">SUMIF($J$10:$AS$10,"R",J20:AS20)</f>
        <v>0</v>
      </c>
      <c r="F20" s="361">
        <f t="shared" ref="F20:F25" si="9">SUMIF($J$10:$AS$10,$L$10,J20:AS20)</f>
        <v>1</v>
      </c>
      <c r="G20" s="211">
        <f>COUNT(J20,N20,R20,V20,Z20,AD20,AH20,AL20,AP20)</f>
        <v>3</v>
      </c>
      <c r="H20" s="213">
        <f t="shared" ref="H20:H25" si="10">SUMIF($J$10:$AS$10,"B",J20:AS20)/G20</f>
        <v>5.666666666666667</v>
      </c>
      <c r="I20" s="213">
        <f t="shared" ref="I20:I25" si="11">AVERAGE(J20,N20,R20,V20,Z20,AD20,AH20,AL20,AP20)</f>
        <v>5</v>
      </c>
      <c r="J20" s="141">
        <v>10</v>
      </c>
      <c r="K20" s="113">
        <v>1</v>
      </c>
      <c r="L20" s="365"/>
      <c r="M20" s="112"/>
      <c r="N20" s="141">
        <v>2</v>
      </c>
      <c r="O20" s="113">
        <v>10</v>
      </c>
      <c r="P20" s="365">
        <v>1</v>
      </c>
      <c r="Q20" s="112"/>
      <c r="R20" s="141">
        <v>3</v>
      </c>
      <c r="S20" s="113">
        <v>6</v>
      </c>
      <c r="T20" s="365"/>
      <c r="U20" s="112"/>
      <c r="V20" s="141"/>
      <c r="W20" s="113"/>
      <c r="X20" s="365"/>
      <c r="Y20" s="112"/>
      <c r="Z20" s="141"/>
      <c r="AA20" s="113"/>
      <c r="AB20" s="365"/>
      <c r="AC20" s="112"/>
      <c r="AD20" s="141"/>
      <c r="AE20" s="113"/>
      <c r="AF20" s="365"/>
      <c r="AG20" s="112"/>
      <c r="AH20" s="141"/>
      <c r="AI20" s="113"/>
      <c r="AJ20" s="365"/>
      <c r="AK20" s="112"/>
      <c r="AL20" s="141"/>
      <c r="AM20" s="113"/>
      <c r="AN20" s="365"/>
      <c r="AO20" s="112"/>
      <c r="AP20" s="141"/>
      <c r="AQ20" s="113"/>
      <c r="AR20" s="365"/>
      <c r="AS20" s="228"/>
      <c r="AT20" s="376"/>
    </row>
    <row r="21" spans="1:46" ht="15" x14ac:dyDescent="0.25">
      <c r="A21" s="220"/>
      <c r="B21" s="150"/>
      <c r="C21" s="215" t="s">
        <v>52</v>
      </c>
      <c r="D21" s="212">
        <f t="shared" si="7"/>
        <v>17</v>
      </c>
      <c r="E21" s="262">
        <f t="shared" si="8"/>
        <v>4</v>
      </c>
      <c r="F21" s="361">
        <f t="shared" si="9"/>
        <v>0</v>
      </c>
      <c r="G21" s="211">
        <f>COUNT(J21,N21,R21,V21,Z21,AD21,AH21,AL21,AP21)</f>
        <v>3</v>
      </c>
      <c r="H21" s="213">
        <f t="shared" si="10"/>
        <v>5.666666666666667</v>
      </c>
      <c r="I21" s="213">
        <f t="shared" si="11"/>
        <v>5.333333333333333</v>
      </c>
      <c r="J21" s="141">
        <v>1</v>
      </c>
      <c r="K21" s="113">
        <v>12</v>
      </c>
      <c r="L21" s="365"/>
      <c r="M21" s="112">
        <v>1</v>
      </c>
      <c r="N21" s="141">
        <v>8</v>
      </c>
      <c r="O21" s="113">
        <v>3</v>
      </c>
      <c r="P21" s="365"/>
      <c r="Q21" s="112">
        <v>1</v>
      </c>
      <c r="R21" s="141">
        <v>7</v>
      </c>
      <c r="S21" s="113">
        <v>2</v>
      </c>
      <c r="T21" s="365"/>
      <c r="U21" s="112">
        <v>2</v>
      </c>
      <c r="V21" s="141"/>
      <c r="W21" s="113"/>
      <c r="X21" s="365"/>
      <c r="Y21" s="112"/>
      <c r="Z21" s="141"/>
      <c r="AA21" s="113"/>
      <c r="AB21" s="365"/>
      <c r="AC21" s="112"/>
      <c r="AD21" s="141"/>
      <c r="AE21" s="113"/>
      <c r="AF21" s="365"/>
      <c r="AG21" s="112"/>
      <c r="AH21" s="141"/>
      <c r="AI21" s="113"/>
      <c r="AJ21" s="365"/>
      <c r="AK21" s="112"/>
      <c r="AL21" s="141"/>
      <c r="AM21" s="113"/>
      <c r="AN21" s="365"/>
      <c r="AO21" s="112"/>
      <c r="AP21" s="141"/>
      <c r="AQ21" s="113"/>
      <c r="AR21" s="365"/>
      <c r="AS21" s="228"/>
      <c r="AT21" s="376"/>
    </row>
    <row r="22" spans="1:46" ht="15" x14ac:dyDescent="0.25">
      <c r="A22" s="220"/>
      <c r="B22" s="150"/>
      <c r="C22" s="215" t="s">
        <v>60</v>
      </c>
      <c r="D22" s="212">
        <f t="shared" si="7"/>
        <v>10</v>
      </c>
      <c r="E22" s="262">
        <f t="shared" si="8"/>
        <v>1</v>
      </c>
      <c r="F22" s="361">
        <f t="shared" si="9"/>
        <v>0</v>
      </c>
      <c r="G22" s="211">
        <f>COUNT(J22,N22,R22,V22,Z22,AD22,AH22,AL22,AP22)</f>
        <v>1</v>
      </c>
      <c r="H22" s="213">
        <f t="shared" si="10"/>
        <v>10</v>
      </c>
      <c r="I22" s="213">
        <f t="shared" si="11"/>
        <v>2</v>
      </c>
      <c r="J22" s="141">
        <v>2</v>
      </c>
      <c r="K22" s="113">
        <v>10</v>
      </c>
      <c r="L22" s="365"/>
      <c r="M22" s="110">
        <v>1</v>
      </c>
      <c r="N22" s="141"/>
      <c r="O22" s="113"/>
      <c r="P22" s="365"/>
      <c r="Q22" s="110"/>
      <c r="R22" s="141"/>
      <c r="S22" s="113"/>
      <c r="T22" s="365"/>
      <c r="U22" s="110"/>
      <c r="V22" s="141"/>
      <c r="W22" s="113"/>
      <c r="X22" s="365"/>
      <c r="Y22" s="110"/>
      <c r="Z22" s="141"/>
      <c r="AA22" s="113"/>
      <c r="AB22" s="365"/>
      <c r="AC22" s="110"/>
      <c r="AD22" s="141"/>
      <c r="AE22" s="113"/>
      <c r="AF22" s="365"/>
      <c r="AG22" s="110"/>
      <c r="AH22" s="141"/>
      <c r="AI22" s="113"/>
      <c r="AJ22" s="365"/>
      <c r="AK22" s="110"/>
      <c r="AL22" s="141"/>
      <c r="AM22" s="113"/>
      <c r="AN22" s="365"/>
      <c r="AO22" s="110"/>
      <c r="AP22" s="141"/>
      <c r="AQ22" s="113"/>
      <c r="AR22" s="365"/>
      <c r="AS22" s="142"/>
      <c r="AT22" s="376"/>
    </row>
    <row r="23" spans="1:46" ht="15" x14ac:dyDescent="0.25">
      <c r="A23" s="220"/>
      <c r="B23" s="150"/>
      <c r="C23" s="221" t="s">
        <v>92</v>
      </c>
      <c r="D23" s="212">
        <f t="shared" si="7"/>
        <v>9</v>
      </c>
      <c r="E23" s="262">
        <f t="shared" si="8"/>
        <v>4</v>
      </c>
      <c r="F23" s="361">
        <f t="shared" si="9"/>
        <v>0</v>
      </c>
      <c r="G23" s="211">
        <f>COUNT(J23,N23,R23,V23,Z23,AD23,AH23,AL23,AP23)</f>
        <v>2</v>
      </c>
      <c r="H23" s="213">
        <f t="shared" si="10"/>
        <v>4.5</v>
      </c>
      <c r="I23" s="213">
        <f t="shared" si="11"/>
        <v>5.5</v>
      </c>
      <c r="J23" s="140">
        <v>6</v>
      </c>
      <c r="K23" s="111">
        <v>5</v>
      </c>
      <c r="L23" s="363"/>
      <c r="M23" s="218">
        <v>2</v>
      </c>
      <c r="N23" s="140"/>
      <c r="O23" s="111"/>
      <c r="P23" s="363"/>
      <c r="Q23" s="110"/>
      <c r="R23" s="140">
        <v>5</v>
      </c>
      <c r="S23" s="111">
        <v>4</v>
      </c>
      <c r="T23" s="363"/>
      <c r="U23" s="110">
        <v>2</v>
      </c>
      <c r="V23" s="140"/>
      <c r="W23" s="111"/>
      <c r="X23" s="363"/>
      <c r="Y23" s="110"/>
      <c r="Z23" s="140"/>
      <c r="AA23" s="111"/>
      <c r="AB23" s="363"/>
      <c r="AC23" s="110"/>
      <c r="AD23" s="140"/>
      <c r="AE23" s="111"/>
      <c r="AF23" s="363"/>
      <c r="AG23" s="110"/>
      <c r="AH23" s="140"/>
      <c r="AI23" s="111"/>
      <c r="AJ23" s="363"/>
      <c r="AK23" s="110"/>
      <c r="AL23" s="140"/>
      <c r="AM23" s="111"/>
      <c r="AN23" s="363"/>
      <c r="AO23" s="110"/>
      <c r="AP23" s="140"/>
      <c r="AQ23" s="111"/>
      <c r="AR23" s="363"/>
      <c r="AS23" s="142"/>
      <c r="AT23" s="376"/>
    </row>
    <row r="24" spans="1:46" ht="15" x14ac:dyDescent="0.25">
      <c r="A24" s="220"/>
      <c r="B24" s="150"/>
      <c r="C24" s="214" t="s">
        <v>53</v>
      </c>
      <c r="D24" s="212">
        <f t="shared" si="7"/>
        <v>6</v>
      </c>
      <c r="E24" s="262">
        <f t="shared" si="8"/>
        <v>3</v>
      </c>
      <c r="F24" s="361">
        <f t="shared" si="9"/>
        <v>0</v>
      </c>
      <c r="G24" s="211">
        <f>COUNT(J24,N24,R24,V24,Z24,AD24,AH24,AL24,AP24)</f>
        <v>1</v>
      </c>
      <c r="H24" s="213">
        <f t="shared" si="10"/>
        <v>6</v>
      </c>
      <c r="I24" s="213">
        <f t="shared" si="11"/>
        <v>5</v>
      </c>
      <c r="J24" s="140">
        <v>5</v>
      </c>
      <c r="K24" s="111">
        <v>6</v>
      </c>
      <c r="L24" s="363"/>
      <c r="M24" s="110">
        <v>3</v>
      </c>
      <c r="N24" s="140"/>
      <c r="O24" s="111"/>
      <c r="P24" s="363"/>
      <c r="Q24" s="110"/>
      <c r="R24" s="140"/>
      <c r="S24" s="111"/>
      <c r="T24" s="363"/>
      <c r="U24" s="110"/>
      <c r="V24" s="140"/>
      <c r="W24" s="111"/>
      <c r="X24" s="363"/>
      <c r="Y24" s="110"/>
      <c r="Z24" s="140"/>
      <c r="AA24" s="111"/>
      <c r="AB24" s="363"/>
      <c r="AC24" s="110"/>
      <c r="AD24" s="140"/>
      <c r="AE24" s="111"/>
      <c r="AF24" s="363"/>
      <c r="AG24" s="110"/>
      <c r="AH24" s="140"/>
      <c r="AI24" s="111"/>
      <c r="AJ24" s="363"/>
      <c r="AK24" s="110"/>
      <c r="AL24" s="140"/>
      <c r="AM24" s="111"/>
      <c r="AN24" s="363"/>
      <c r="AO24" s="110"/>
      <c r="AP24" s="140"/>
      <c r="AQ24" s="111"/>
      <c r="AR24" s="363"/>
      <c r="AS24" s="142"/>
      <c r="AT24" s="376"/>
    </row>
    <row r="25" spans="1:46" ht="15" x14ac:dyDescent="0.25">
      <c r="A25" s="229"/>
      <c r="B25" s="150"/>
      <c r="C25" s="215" t="s">
        <v>119</v>
      </c>
      <c r="D25" s="212">
        <f t="shared" si="7"/>
        <v>2</v>
      </c>
      <c r="E25" s="262">
        <f t="shared" si="8"/>
        <v>0</v>
      </c>
      <c r="F25" s="361">
        <f t="shared" si="9"/>
        <v>0</v>
      </c>
      <c r="G25" s="211">
        <f>COUNT(J25,N25,R25,V25,Z25,AD25,AH25,AL25,AP25)</f>
        <v>1</v>
      </c>
      <c r="H25" s="213">
        <f t="shared" si="10"/>
        <v>2</v>
      </c>
      <c r="I25" s="213">
        <f t="shared" si="11"/>
        <v>9</v>
      </c>
      <c r="J25" s="141"/>
      <c r="K25" s="113"/>
      <c r="L25" s="365"/>
      <c r="M25" s="112"/>
      <c r="N25" s="141">
        <v>9</v>
      </c>
      <c r="O25" s="113">
        <v>2</v>
      </c>
      <c r="P25" s="365"/>
      <c r="Q25" s="112"/>
      <c r="R25" s="141"/>
      <c r="S25" s="113"/>
      <c r="T25" s="365"/>
      <c r="U25" s="112"/>
      <c r="V25" s="141"/>
      <c r="W25" s="113"/>
      <c r="X25" s="365"/>
      <c r="Y25" s="112"/>
      <c r="Z25" s="141"/>
      <c r="AA25" s="113"/>
      <c r="AB25" s="365"/>
      <c r="AC25" s="112"/>
      <c r="AD25" s="141"/>
      <c r="AE25" s="113"/>
      <c r="AF25" s="365"/>
      <c r="AG25" s="112"/>
      <c r="AH25" s="141"/>
      <c r="AI25" s="113"/>
      <c r="AJ25" s="365"/>
      <c r="AK25" s="112"/>
      <c r="AL25" s="141"/>
      <c r="AM25" s="113"/>
      <c r="AN25" s="365"/>
      <c r="AO25" s="112"/>
      <c r="AP25" s="141"/>
      <c r="AQ25" s="113"/>
      <c r="AR25" s="365"/>
      <c r="AS25" s="228"/>
      <c r="AT25" s="376"/>
    </row>
    <row r="26" spans="1:46" ht="14.25" x14ac:dyDescent="0.2">
      <c r="A26" s="103"/>
      <c r="B26" s="104"/>
      <c r="C26" s="103"/>
      <c r="D26" s="23"/>
      <c r="E26" s="23"/>
      <c r="F26" s="23"/>
      <c r="G26" s="23"/>
      <c r="H26" s="23"/>
      <c r="I26" s="2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5"/>
      <c r="V26" s="103"/>
      <c r="W26" s="103"/>
      <c r="X26" s="105"/>
      <c r="Y26" s="103"/>
      <c r="Z26" s="103"/>
      <c r="AA26" s="105"/>
      <c r="AB26" s="103"/>
      <c r="AC26" s="103"/>
      <c r="AD26" s="103"/>
      <c r="AE26" s="103"/>
      <c r="AF26" s="103"/>
      <c r="AG26" s="103"/>
      <c r="AH26" s="103"/>
      <c r="AI26" s="103"/>
      <c r="AJ26" s="366"/>
      <c r="AK26" s="103"/>
      <c r="AL26" s="103"/>
      <c r="AM26" s="103"/>
      <c r="AN26" s="103"/>
      <c r="AO26" s="103"/>
      <c r="AP26" s="103"/>
      <c r="AQ26" s="103"/>
      <c r="AR26" s="103"/>
      <c r="AS26" s="103"/>
    </row>
    <row r="27" spans="1:46" ht="15" x14ac:dyDescent="0.25">
      <c r="A27" s="103"/>
      <c r="B27" s="104"/>
      <c r="C27" s="103" t="s">
        <v>41</v>
      </c>
      <c r="D27" s="405" t="s">
        <v>42</v>
      </c>
      <c r="E27" s="405"/>
      <c r="F27" s="405"/>
      <c r="G27" s="406"/>
      <c r="H27" s="406"/>
      <c r="I27" s="406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5"/>
      <c r="V27" s="103"/>
      <c r="W27" s="103"/>
      <c r="X27" s="105"/>
      <c r="Y27" s="103"/>
      <c r="Z27" s="103"/>
      <c r="AA27" s="105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</row>
    <row r="28" spans="1:46" ht="14.25" x14ac:dyDescent="0.2">
      <c r="A28" s="103"/>
      <c r="B28" s="104"/>
      <c r="C28" s="103"/>
      <c r="D28" s="1" t="s">
        <v>6</v>
      </c>
      <c r="E28" s="1"/>
      <c r="F28" s="1"/>
      <c r="G28" s="108" t="s">
        <v>0</v>
      </c>
      <c r="H28" s="23"/>
      <c r="I28" s="2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5"/>
      <c r="V28" s="103"/>
      <c r="W28" s="103"/>
      <c r="X28" s="105"/>
      <c r="Y28" s="103"/>
      <c r="Z28" s="103"/>
      <c r="AA28" s="105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</row>
    <row r="29" spans="1:46" ht="14.25" x14ac:dyDescent="0.2">
      <c r="A29" s="103"/>
      <c r="B29" s="104"/>
      <c r="C29" s="103"/>
      <c r="D29" s="4" t="s">
        <v>1</v>
      </c>
      <c r="E29" s="4"/>
      <c r="F29" s="4"/>
      <c r="G29" s="107" t="s">
        <v>23</v>
      </c>
      <c r="H29" s="23"/>
      <c r="I29" s="2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5"/>
      <c r="V29" s="103"/>
      <c r="W29" s="103"/>
      <c r="X29" s="105"/>
      <c r="Y29" s="103"/>
      <c r="Z29" s="103"/>
      <c r="AA29" s="105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</row>
    <row r="30" spans="1:46" ht="14.25" x14ac:dyDescent="0.2">
      <c r="A30" s="103"/>
      <c r="B30" s="104"/>
      <c r="C30" s="103"/>
      <c r="D30" s="6" t="s">
        <v>8</v>
      </c>
      <c r="E30" s="6"/>
      <c r="F30" s="6"/>
      <c r="G30" s="106" t="s">
        <v>3</v>
      </c>
      <c r="H30" s="23"/>
      <c r="I30" s="2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5"/>
      <c r="V30" s="103"/>
      <c r="W30" s="103"/>
      <c r="X30" s="105"/>
      <c r="Y30" s="103"/>
      <c r="Z30" s="103"/>
      <c r="AA30" s="105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</row>
    <row r="31" spans="1:46" ht="14.25" x14ac:dyDescent="0.2">
      <c r="A31" s="103"/>
      <c r="B31" s="104"/>
      <c r="C31" s="103"/>
      <c r="D31" s="23"/>
      <c r="E31" s="23"/>
      <c r="F31" s="23"/>
      <c r="G31" s="23"/>
      <c r="H31" s="23"/>
      <c r="I31" s="2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5"/>
      <c r="V31" s="103"/>
      <c r="W31" s="103"/>
      <c r="X31" s="105"/>
      <c r="Y31" s="103"/>
      <c r="Z31" s="103"/>
      <c r="AA31" s="105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</row>
    <row r="32" spans="1:46" ht="14.25" x14ac:dyDescent="0.2">
      <c r="A32" s="103"/>
      <c r="B32" s="104"/>
      <c r="C32" s="372" t="s">
        <v>123</v>
      </c>
      <c r="E32" s="278"/>
      <c r="F32" s="353"/>
      <c r="G32" s="23"/>
      <c r="H32" s="23"/>
      <c r="I32" s="2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5"/>
      <c r="V32" s="103"/>
      <c r="W32" s="103"/>
      <c r="X32" s="105"/>
      <c r="Y32" s="103"/>
      <c r="Z32" s="103"/>
      <c r="AA32" s="105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</row>
    <row r="35" spans="6:6" x14ac:dyDescent="0.2">
      <c r="F35" s="371"/>
    </row>
  </sheetData>
  <sortState ref="A11:AU19">
    <sortCondition descending="1" ref="D11:D19"/>
    <sortCondition ref="G11:G19"/>
    <sortCondition descending="1" ref="H11:H19"/>
    <sortCondition ref="I11:I19"/>
  </sortState>
  <mergeCells count="53">
    <mergeCell ref="Z9:AC9"/>
    <mergeCell ref="AD9:AG9"/>
    <mergeCell ref="AH9:AK9"/>
    <mergeCell ref="AL9:AO9"/>
    <mergeCell ref="AP9:AS9"/>
    <mergeCell ref="D27:I27"/>
    <mergeCell ref="J9:M9"/>
    <mergeCell ref="N9:Q9"/>
    <mergeCell ref="R9:U9"/>
    <mergeCell ref="V9:Y9"/>
    <mergeCell ref="J5:M5"/>
    <mergeCell ref="N5:Q5"/>
    <mergeCell ref="R5:U5"/>
    <mergeCell ref="C7:C8"/>
    <mergeCell ref="J7:M7"/>
    <mergeCell ref="N7:Q7"/>
    <mergeCell ref="R7:U7"/>
    <mergeCell ref="J8:M8"/>
    <mergeCell ref="N8:Q8"/>
    <mergeCell ref="R8:U8"/>
    <mergeCell ref="D6:I6"/>
    <mergeCell ref="J6:M6"/>
    <mergeCell ref="N6:Q6"/>
    <mergeCell ref="R6:U6"/>
    <mergeCell ref="G1:H1"/>
    <mergeCell ref="G2:H2"/>
    <mergeCell ref="G3:H3"/>
    <mergeCell ref="D4:I4"/>
    <mergeCell ref="D5:I5"/>
    <mergeCell ref="AP5:AS5"/>
    <mergeCell ref="V7:Y7"/>
    <mergeCell ref="Z7:AC7"/>
    <mergeCell ref="AD7:AG7"/>
    <mergeCell ref="AH7:AK7"/>
    <mergeCell ref="AL7:AO7"/>
    <mergeCell ref="AP7:AS7"/>
    <mergeCell ref="V5:Y5"/>
    <mergeCell ref="Z5:AC5"/>
    <mergeCell ref="AD5:AG5"/>
    <mergeCell ref="AH5:AK5"/>
    <mergeCell ref="AL5:AO5"/>
    <mergeCell ref="V6:Y6"/>
    <mergeCell ref="Z6:AC6"/>
    <mergeCell ref="AD6:AG6"/>
    <mergeCell ref="AH6:AK6"/>
    <mergeCell ref="AL6:AO6"/>
    <mergeCell ref="AP6:AS6"/>
    <mergeCell ref="V8:Y8"/>
    <mergeCell ref="Z8:AC8"/>
    <mergeCell ref="AD8:AG8"/>
    <mergeCell ref="AH8:AK8"/>
    <mergeCell ref="AL8:AO8"/>
    <mergeCell ref="AP8:AS8"/>
  </mergeCells>
  <conditionalFormatting sqref="J11:AS25">
    <cfRule type="expression" dxfId="9" priority="6">
      <formula>MOD(ROW(),2)=0</formula>
    </cfRule>
  </conditionalFormatting>
  <conditionalFormatting sqref="C11:C25">
    <cfRule type="expression" dxfId="8" priority="5">
      <formula>MOD(ROW(),2)=0</formula>
    </cfRule>
  </conditionalFormatting>
  <conditionalFormatting sqref="D11:F25">
    <cfRule type="expression" dxfId="7" priority="3">
      <formula>MOD(ROW(),2)=0</formula>
    </cfRule>
  </conditionalFormatting>
  <conditionalFormatting sqref="G11:I25">
    <cfRule type="expression" dxfId="6" priority="4">
      <formula>MOD(ROW(),2)=0</formula>
    </cfRule>
  </conditionalFormatting>
  <hyperlinks>
    <hyperlink ref="D4:I4" location="účtování!A1" display="extra bank"/>
    <hyperlink ref="C32" location="účtování!A1" display="Vyúčtování"/>
  </hyperlink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Z59"/>
  <sheetViews>
    <sheetView zoomScale="85" zoomScaleNormal="85" workbookViewId="0">
      <pane xSplit="8" ySplit="10" topLeftCell="I11" activePane="bottomRight" state="frozen"/>
      <selection pane="topRight" activeCell="G1" sqref="G1"/>
      <selection pane="bottomLeft" activeCell="A9" sqref="A9"/>
      <selection pane="bottomRight" activeCell="A14" sqref="A14:A19"/>
    </sheetView>
  </sheetViews>
  <sheetFormatPr defaultColWidth="8.85546875" defaultRowHeight="15" customHeight="1" x14ac:dyDescent="0.2"/>
  <cols>
    <col min="1" max="1" width="4" style="103" customWidth="1"/>
    <col min="2" max="2" width="3.42578125" style="104" customWidth="1"/>
    <col min="3" max="3" width="16.7109375" style="103" customWidth="1"/>
    <col min="4" max="4" width="6.28515625" style="103" customWidth="1"/>
    <col min="5" max="5" width="6.5703125" style="103" customWidth="1"/>
    <col min="6" max="6" width="9.7109375" style="103" customWidth="1"/>
    <col min="7" max="7" width="7.5703125" style="103" customWidth="1"/>
    <col min="8" max="8" width="8.5703125" style="103" customWidth="1"/>
    <col min="9" max="59" width="3.28515625" style="103" customWidth="1"/>
    <col min="60" max="60" width="3.5703125" style="103" customWidth="1"/>
    <col min="61" max="74" width="3.42578125" style="103" customWidth="1"/>
    <col min="75" max="77" width="3.28515625" style="103" customWidth="1"/>
    <col min="78" max="16384" width="8.85546875" style="103"/>
  </cols>
  <sheetData>
    <row r="1" spans="1:78" ht="15" customHeight="1" x14ac:dyDescent="0.25">
      <c r="C1" s="235"/>
      <c r="D1" s="2">
        <v>1</v>
      </c>
      <c r="E1" s="255"/>
      <c r="F1" s="398">
        <f>C6*0.5</f>
        <v>1120</v>
      </c>
      <c r="G1" s="398"/>
      <c r="BA1" s="234"/>
    </row>
    <row r="2" spans="1:78" ht="15.75" customHeight="1" x14ac:dyDescent="0.25">
      <c r="C2" s="236"/>
      <c r="D2" s="5">
        <v>2</v>
      </c>
      <c r="E2" s="256"/>
      <c r="F2" s="398">
        <f>C6*0.3</f>
        <v>672</v>
      </c>
      <c r="G2" s="398"/>
      <c r="I2" s="1"/>
      <c r="J2" s="108"/>
      <c r="K2" s="108"/>
      <c r="L2" s="108"/>
      <c r="M2" s="108"/>
      <c r="N2" s="108"/>
      <c r="O2" s="1"/>
      <c r="Q2" s="102"/>
      <c r="R2" s="133"/>
      <c r="S2" s="133"/>
      <c r="T2" s="133"/>
      <c r="U2" s="133"/>
      <c r="V2" s="132"/>
      <c r="W2" s="131"/>
      <c r="X2" s="1"/>
      <c r="Z2" s="3"/>
      <c r="AA2" s="1"/>
      <c r="AC2" s="3"/>
      <c r="AD2" s="1"/>
      <c r="AF2" s="3"/>
      <c r="AG2" s="1"/>
      <c r="AI2" s="3"/>
      <c r="AJ2" s="3"/>
      <c r="AK2" s="3"/>
      <c r="AL2" s="3"/>
      <c r="AM2" s="3"/>
      <c r="AN2" s="3"/>
      <c r="AO2" s="3"/>
      <c r="AP2" s="3"/>
      <c r="AQ2" s="3"/>
      <c r="AR2" s="250"/>
      <c r="AS2" s="251"/>
      <c r="AT2" s="113"/>
      <c r="AU2" s="112"/>
      <c r="AV2" s="250"/>
      <c r="AW2" s="251"/>
      <c r="AX2" s="113"/>
      <c r="AY2" s="112"/>
      <c r="AZ2" s="250"/>
      <c r="BA2" s="251"/>
      <c r="BB2" s="113"/>
      <c r="BC2" s="112"/>
      <c r="BD2" s="250"/>
      <c r="BE2" s="251"/>
      <c r="BF2" s="113"/>
      <c r="BG2" s="112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1"/>
      <c r="BY2" s="3"/>
    </row>
    <row r="3" spans="1:78" ht="15" customHeight="1" x14ac:dyDescent="0.25">
      <c r="C3" s="7" t="s">
        <v>5</v>
      </c>
      <c r="D3" s="135">
        <v>3</v>
      </c>
      <c r="E3" s="257"/>
      <c r="F3" s="398">
        <f>C6*0.2</f>
        <v>448</v>
      </c>
      <c r="G3" s="398"/>
      <c r="I3" s="4"/>
      <c r="J3" s="107"/>
      <c r="K3" s="107"/>
      <c r="L3" s="107"/>
      <c r="M3" s="107"/>
      <c r="N3" s="107"/>
      <c r="O3" s="1"/>
      <c r="Q3" s="134"/>
      <c r="R3" s="133"/>
      <c r="S3" s="133"/>
      <c r="T3" s="133"/>
      <c r="U3" s="133"/>
      <c r="V3" s="132"/>
      <c r="W3" s="131"/>
      <c r="X3" s="1"/>
      <c r="Z3" s="3"/>
      <c r="AA3" s="1"/>
      <c r="AC3" s="3"/>
      <c r="AD3" s="1"/>
      <c r="AF3" s="3"/>
      <c r="AG3" s="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1"/>
      <c r="BY3" s="3"/>
    </row>
    <row r="4" spans="1:78" s="129" customFormat="1" ht="15" customHeight="1" x14ac:dyDescent="0.25">
      <c r="B4" s="130"/>
      <c r="C4" s="144"/>
      <c r="D4" s="437" t="s">
        <v>47</v>
      </c>
      <c r="E4" s="437"/>
      <c r="F4" s="437"/>
      <c r="G4" s="436">
        <f>SUM(I4:BY4)-1600</f>
        <v>0</v>
      </c>
      <c r="H4" s="436"/>
      <c r="I4" s="421">
        <v>70</v>
      </c>
      <c r="J4" s="422"/>
      <c r="K4" s="423"/>
      <c r="L4" s="421">
        <v>70</v>
      </c>
      <c r="M4" s="422"/>
      <c r="N4" s="422"/>
      <c r="O4" s="421">
        <v>70</v>
      </c>
      <c r="P4" s="422"/>
      <c r="Q4" s="422"/>
      <c r="R4" s="421">
        <v>70</v>
      </c>
      <c r="S4" s="422"/>
      <c r="T4" s="422"/>
      <c r="U4" s="421">
        <v>0</v>
      </c>
      <c r="V4" s="422"/>
      <c r="W4" s="422"/>
      <c r="X4" s="421">
        <v>70</v>
      </c>
      <c r="Y4" s="422"/>
      <c r="Z4" s="422"/>
      <c r="AA4" s="421">
        <v>70</v>
      </c>
      <c r="AB4" s="422"/>
      <c r="AC4" s="422"/>
      <c r="AD4" s="421">
        <v>70</v>
      </c>
      <c r="AE4" s="422"/>
      <c r="AF4" s="422"/>
      <c r="AG4" s="421">
        <v>70</v>
      </c>
      <c r="AH4" s="422"/>
      <c r="AI4" s="422"/>
      <c r="AJ4" s="421">
        <v>70</v>
      </c>
      <c r="AK4" s="422"/>
      <c r="AL4" s="423"/>
      <c r="AM4" s="421">
        <v>70</v>
      </c>
      <c r="AN4" s="422"/>
      <c r="AO4" s="423"/>
      <c r="AP4" s="421">
        <v>70</v>
      </c>
      <c r="AQ4" s="422"/>
      <c r="AR4" s="423"/>
      <c r="AS4" s="421">
        <v>70</v>
      </c>
      <c r="AT4" s="422"/>
      <c r="AU4" s="423"/>
      <c r="AV4" s="421">
        <v>70</v>
      </c>
      <c r="AW4" s="422"/>
      <c r="AX4" s="423"/>
      <c r="AY4" s="421">
        <v>70</v>
      </c>
      <c r="AZ4" s="422"/>
      <c r="BA4" s="423"/>
      <c r="BB4" s="421">
        <v>620</v>
      </c>
      <c r="BC4" s="422"/>
      <c r="BD4" s="423"/>
      <c r="BE4" s="429"/>
      <c r="BF4" s="411"/>
      <c r="BG4" s="411"/>
      <c r="BH4" s="411"/>
      <c r="BI4" s="411"/>
      <c r="BJ4" s="411"/>
      <c r="BK4" s="411"/>
      <c r="BL4" s="411"/>
      <c r="BM4" s="411"/>
      <c r="BN4" s="411"/>
      <c r="BO4" s="411"/>
      <c r="BP4" s="411"/>
      <c r="BQ4" s="411"/>
      <c r="BR4" s="411"/>
      <c r="BS4" s="411"/>
      <c r="BT4" s="411"/>
      <c r="BU4" s="411"/>
      <c r="BV4" s="411"/>
      <c r="BW4" s="411"/>
      <c r="BX4" s="411"/>
      <c r="BY4" s="411"/>
      <c r="BZ4" s="247"/>
    </row>
    <row r="5" spans="1:78" ht="15" customHeight="1" x14ac:dyDescent="0.25">
      <c r="C5" s="128">
        <f>účtování!D4</f>
        <v>4317</v>
      </c>
      <c r="D5" s="399" t="s">
        <v>48</v>
      </c>
      <c r="E5" s="399"/>
      <c r="F5" s="399"/>
      <c r="G5" s="399"/>
      <c r="H5" s="399"/>
      <c r="I5" s="435">
        <f>(COUNTIF(J11:J43,"&gt;0"))*30+(SUM(K11:K31))*30</f>
        <v>540</v>
      </c>
      <c r="J5" s="413"/>
      <c r="K5" s="414"/>
      <c r="L5" s="412">
        <f>(COUNTIF(M11:M31,"&gt;0"))*30+(SUM(N11:N31))*30</f>
        <v>360</v>
      </c>
      <c r="M5" s="413"/>
      <c r="N5" s="413"/>
      <c r="O5" s="412">
        <f>(COUNTIF(P11:P43,"&gt;0"))*30+(SUM(Q11:Q31))*30</f>
        <v>210</v>
      </c>
      <c r="P5" s="413"/>
      <c r="Q5" s="413"/>
      <c r="R5" s="412">
        <f>(COUNTIF(S11:S43,"&gt;0"))*30+(SUM(T11:T31))*30</f>
        <v>420</v>
      </c>
      <c r="S5" s="413"/>
      <c r="T5" s="413"/>
      <c r="U5" s="412">
        <f>(COUNTIF(V11:V43,"&gt;0"))*30+(SUM(W11:W31))*30</f>
        <v>360</v>
      </c>
      <c r="V5" s="413"/>
      <c r="W5" s="413"/>
      <c r="X5" s="412">
        <f>(COUNTIF(Y11:Y43,"&gt;0"))*30+(SUM(Z11:Z31))*30</f>
        <v>450</v>
      </c>
      <c r="Y5" s="413"/>
      <c r="Z5" s="413"/>
      <c r="AA5" s="412">
        <f>(COUNTIF(AB11:AB43,"&gt;0"))*30+(SUM(AC11:AC31))*30</f>
        <v>330</v>
      </c>
      <c r="AB5" s="413"/>
      <c r="AC5" s="413"/>
      <c r="AD5" s="412">
        <f>(COUNTIF(AE11:AE43,"&gt;0"))*30+(SUM(AF11:AF31))*30</f>
        <v>570</v>
      </c>
      <c r="AE5" s="413"/>
      <c r="AF5" s="413"/>
      <c r="AG5" s="412">
        <f>(COUNTIF(AH11:AH43,"&gt;0"))*30+(SUM(AI11:AI31))*30</f>
        <v>390</v>
      </c>
      <c r="AH5" s="413"/>
      <c r="AI5" s="414"/>
      <c r="AJ5" s="412">
        <f>(COUNTIF(AK11:AK43,"&gt;0"))*30+(SUM(AL11:AL31))*30</f>
        <v>510</v>
      </c>
      <c r="AK5" s="413"/>
      <c r="AL5" s="414"/>
      <c r="AM5" s="412">
        <f>(COUNTIF(AN11:AN43,"&gt;0"))*30+(SUM(AO11:AO31))*30</f>
        <v>360</v>
      </c>
      <c r="AN5" s="413"/>
      <c r="AO5" s="414"/>
      <c r="AP5" s="412">
        <f>(COUNTIF(AQ11:AQ43,"&gt;0"))*30+(SUM(AR11:AR31))*30</f>
        <v>330</v>
      </c>
      <c r="AQ5" s="413"/>
      <c r="AR5" s="414"/>
      <c r="AS5" s="412">
        <f>(COUNTIF(AT11:AT43,"&gt;0"))*30+(SUM(AU11:AU31))*30</f>
        <v>360</v>
      </c>
      <c r="AT5" s="413"/>
      <c r="AU5" s="414"/>
      <c r="AV5" s="412">
        <f>(COUNTIF(AW11:AW43,"&gt;0"))*30+(SUM(AX11:AX31))*30</f>
        <v>450</v>
      </c>
      <c r="AW5" s="413"/>
      <c r="AX5" s="414"/>
      <c r="AY5" s="412">
        <f>(COUNTIF(AZ11:AZ43,"&gt;0"))*30+(SUM(BA11:BA31))*30</f>
        <v>510</v>
      </c>
      <c r="AZ5" s="413"/>
      <c r="BA5" s="414"/>
      <c r="BB5" s="412">
        <v>0</v>
      </c>
      <c r="BC5" s="413"/>
      <c r="BD5" s="414"/>
      <c r="BE5" s="412">
        <v>0</v>
      </c>
      <c r="BF5" s="413"/>
      <c r="BG5" s="414"/>
      <c r="BH5" s="412">
        <v>0</v>
      </c>
      <c r="BI5" s="413"/>
      <c r="BJ5" s="414"/>
      <c r="BK5" s="412">
        <v>0</v>
      </c>
      <c r="BL5" s="413"/>
      <c r="BM5" s="414"/>
      <c r="BN5" s="412">
        <v>0</v>
      </c>
      <c r="BO5" s="413"/>
      <c r="BP5" s="414"/>
      <c r="BQ5" s="412">
        <v>0</v>
      </c>
      <c r="BR5" s="413"/>
      <c r="BS5" s="414"/>
      <c r="BT5" s="412">
        <v>0</v>
      </c>
      <c r="BU5" s="413"/>
      <c r="BV5" s="414"/>
      <c r="BW5" s="412">
        <f>(COUNTIF(BX11:BX43,"&gt;0"))*30+(SUM(BY11:BY31))*30</f>
        <v>0</v>
      </c>
      <c r="BX5" s="413"/>
      <c r="BY5" s="414"/>
    </row>
    <row r="6" spans="1:78" ht="15" customHeight="1" x14ac:dyDescent="0.25">
      <c r="C6" s="127">
        <f>SUM(I6:BY6)-20-20-20</f>
        <v>2240</v>
      </c>
      <c r="D6" s="400" t="s">
        <v>50</v>
      </c>
      <c r="E6" s="400"/>
      <c r="F6" s="400"/>
      <c r="G6" s="400"/>
      <c r="H6" s="401"/>
      <c r="I6" s="424">
        <f>(COUNTIF(J11:J22,"&gt;0"))*20</f>
        <v>140</v>
      </c>
      <c r="J6" s="425"/>
      <c r="K6" s="425"/>
      <c r="L6" s="424">
        <f>(COUNTIF(M11:M22,"&gt;0"))*20</f>
        <v>80</v>
      </c>
      <c r="M6" s="425"/>
      <c r="N6" s="425"/>
      <c r="O6" s="424">
        <f>(COUNTIF(P11:P22,"&gt;0"))*20</f>
        <v>100</v>
      </c>
      <c r="P6" s="425"/>
      <c r="Q6" s="425"/>
      <c r="R6" s="424">
        <f>(COUNTIF(S11:S22,"&gt;0"))*20</f>
        <v>140</v>
      </c>
      <c r="S6" s="425"/>
      <c r="T6" s="425"/>
      <c r="U6" s="424">
        <f>(COUNTIF(V11:V22,"&gt;0"))*20</f>
        <v>80</v>
      </c>
      <c r="V6" s="425"/>
      <c r="W6" s="425"/>
      <c r="X6" s="424">
        <f>(COUNTIF(Y11:Y22,"&gt;0"))*20</f>
        <v>120</v>
      </c>
      <c r="Y6" s="425"/>
      <c r="Z6" s="425"/>
      <c r="AA6" s="424">
        <f>(COUNTIF(AB11:AB22,"&gt;0"))*20</f>
        <v>100</v>
      </c>
      <c r="AB6" s="425"/>
      <c r="AC6" s="425"/>
      <c r="AD6" s="424">
        <f>(COUNTIF(AE11:AE22,"&gt;0"))*20</f>
        <v>140</v>
      </c>
      <c r="AE6" s="425"/>
      <c r="AF6" s="425"/>
      <c r="AG6" s="424">
        <f>(COUNTIF(AH11:AH22,"&gt;0"))*20</f>
        <v>120</v>
      </c>
      <c r="AH6" s="425"/>
      <c r="AI6" s="425"/>
      <c r="AJ6" s="424">
        <f>(COUNTIF(AK11:AK22,"&gt;0"))*20</f>
        <v>140</v>
      </c>
      <c r="AK6" s="425"/>
      <c r="AL6" s="425"/>
      <c r="AM6" s="424">
        <f>(COUNTIF(AN11:AN22,"&gt;0"))*20</f>
        <v>100</v>
      </c>
      <c r="AN6" s="425"/>
      <c r="AO6" s="425"/>
      <c r="AP6" s="424">
        <f>(COUNTIF(AQ11:AQ22,"&gt;0"))*20</f>
        <v>100</v>
      </c>
      <c r="AQ6" s="425"/>
      <c r="AR6" s="434"/>
      <c r="AS6" s="424">
        <f>(COUNTIF(AT11:AT22,"&gt;0"))*20</f>
        <v>100</v>
      </c>
      <c r="AT6" s="425"/>
      <c r="AU6" s="425"/>
      <c r="AV6" s="424">
        <f>(COUNTIF(AW11:AW22,"&gt;0"))*20</f>
        <v>80</v>
      </c>
      <c r="AW6" s="425"/>
      <c r="AX6" s="425"/>
      <c r="AY6" s="424">
        <f t="shared" ref="AY6" si="0">(COUNTIF(AZ11:AZ22,"&gt;0"))*20</f>
        <v>60</v>
      </c>
      <c r="AZ6" s="425"/>
      <c r="BA6" s="425"/>
      <c r="BB6" s="424">
        <f t="shared" ref="BB6" si="1">(COUNTIF(BC11:BC22,"&gt;0"))*20</f>
        <v>120</v>
      </c>
      <c r="BC6" s="425"/>
      <c r="BD6" s="425"/>
      <c r="BE6" s="424">
        <f t="shared" ref="BE6" si="2">(COUNTIF(BF11:BF22,"&gt;0"))*20</f>
        <v>100</v>
      </c>
      <c r="BF6" s="425"/>
      <c r="BG6" s="425"/>
      <c r="BH6" s="424">
        <f t="shared" ref="BH6" si="3">(COUNTIF(BI11:BI22,"&gt;0"))*20</f>
        <v>80</v>
      </c>
      <c r="BI6" s="425"/>
      <c r="BJ6" s="425"/>
      <c r="BK6" s="424">
        <f t="shared" ref="BK6" si="4">(COUNTIF(BL11:BL22,"&gt;0"))*20</f>
        <v>100</v>
      </c>
      <c r="BL6" s="425"/>
      <c r="BM6" s="425"/>
      <c r="BN6" s="424">
        <f t="shared" ref="BN6" si="5">(COUNTIF(BO11:BO22,"&gt;0"))*20</f>
        <v>120</v>
      </c>
      <c r="BO6" s="425"/>
      <c r="BP6" s="425"/>
      <c r="BQ6" s="424">
        <f>(COUNTIF(BR11:BR22,"&gt;0"))*20</f>
        <v>80</v>
      </c>
      <c r="BR6" s="425"/>
      <c r="BS6" s="425"/>
      <c r="BT6" s="424">
        <f>(COUNTIF(BU11:BU22,"&gt;0"))*20</f>
        <v>100</v>
      </c>
      <c r="BU6" s="425"/>
      <c r="BV6" s="425"/>
      <c r="BW6" s="424">
        <f>(COUNTIF(BX11:BX22,"&gt;0"))*20</f>
        <v>0</v>
      </c>
      <c r="BX6" s="425"/>
      <c r="BY6" s="425"/>
      <c r="BZ6" s="231"/>
    </row>
    <row r="7" spans="1:78" s="123" customFormat="1" ht="15" customHeight="1" x14ac:dyDescent="0.25">
      <c r="B7" s="125"/>
      <c r="C7" s="433" t="s">
        <v>35</v>
      </c>
      <c r="D7" s="42"/>
      <c r="E7" s="42"/>
      <c r="F7" s="42"/>
      <c r="G7" s="42"/>
      <c r="H7" s="126" t="s">
        <v>36</v>
      </c>
      <c r="I7" s="426">
        <f>(((COUNTIF(J11:J43,"&gt;0"))*70-70)+((SUM(K11:K31)/2)*70))-70</f>
        <v>735</v>
      </c>
      <c r="J7" s="427"/>
      <c r="K7" s="430"/>
      <c r="L7" s="426">
        <f>(((COUNTIF(M11:M43,"&gt;0"))*70-70)+((SUM(N11:N31)/2)*70))-70</f>
        <v>560</v>
      </c>
      <c r="M7" s="427"/>
      <c r="N7" s="428"/>
      <c r="O7" s="426">
        <f>(((COUNTIF(P11:P43,"&gt;0"))*70-70)+((SUM(Q11:Q31)/2)*70))-70</f>
        <v>280</v>
      </c>
      <c r="P7" s="427"/>
      <c r="Q7" s="428"/>
      <c r="R7" s="426">
        <f>(((COUNTIF(S11:S43,"&gt;0"))*70-70)+((SUM(T11:T31)/2)*70))-70</f>
        <v>595</v>
      </c>
      <c r="S7" s="427"/>
      <c r="T7" s="428"/>
      <c r="U7" s="426">
        <f>(((COUNTIF(V11:V43,"&gt;0"))*70-70)+((SUM(W11:W31)/2)*70))</f>
        <v>595</v>
      </c>
      <c r="V7" s="427"/>
      <c r="W7" s="428"/>
      <c r="X7" s="426">
        <f>(((COUNTIF(Y11:Y43,"&gt;0"))*70-70)+((SUM(Z11:Z31)/2)*70))-70</f>
        <v>665</v>
      </c>
      <c r="Y7" s="427"/>
      <c r="Z7" s="428"/>
      <c r="AA7" s="426">
        <f>(((COUNTIF(AB11:AB43,"&gt;0"))*70-70)+((SUM(AC11:AC31)/2)*70))-70</f>
        <v>490</v>
      </c>
      <c r="AB7" s="427"/>
      <c r="AC7" s="428"/>
      <c r="AD7" s="426">
        <f>(((COUNTIF(AE11:AE43,"&gt;0"))*70-70)+((SUM(AF11:AF31)/2)*70))-70</f>
        <v>875</v>
      </c>
      <c r="AE7" s="427"/>
      <c r="AF7" s="428"/>
      <c r="AG7" s="426">
        <f>(((COUNTIF(AH11:AH43,"&gt;0"))*70-70)+((SUM(AI11:AI31)/2)*70))-70</f>
        <v>525</v>
      </c>
      <c r="AH7" s="427"/>
      <c r="AI7" s="428"/>
      <c r="AJ7" s="426">
        <f>(((COUNTIF(AK11:AK43,"&gt;0"))*70-70)+((SUM(AL11:AL31)/2)*70))-70</f>
        <v>770</v>
      </c>
      <c r="AK7" s="427"/>
      <c r="AL7" s="428"/>
      <c r="AM7" s="426">
        <f>(((COUNTIF(AN11:AN43,"&gt;0"))*70-70)+((SUM(AO11:AO31)/2)*70))-70</f>
        <v>455</v>
      </c>
      <c r="AN7" s="427"/>
      <c r="AO7" s="428"/>
      <c r="AP7" s="426">
        <f>(((COUNTIF(AQ11:AQ43,"&gt;0"))*70-70)+((SUM(AR11:AR31)/2)*70))-70</f>
        <v>420</v>
      </c>
      <c r="AQ7" s="427"/>
      <c r="AR7" s="430"/>
      <c r="AS7" s="426">
        <f>(((COUNTIF(AT11:AT43,"&gt;0"))*70-70)+((SUM(AU11:AU31)/2)*70))-70</f>
        <v>490</v>
      </c>
      <c r="AT7" s="427"/>
      <c r="AU7" s="428"/>
      <c r="AV7" s="426">
        <f>(((COUNTIF(AW11:AW43,"&gt;0"))*70-70)+((SUM(AX11:AX31)/2)*70))-70</f>
        <v>700</v>
      </c>
      <c r="AW7" s="427"/>
      <c r="AX7" s="428"/>
      <c r="AY7" s="426">
        <f>(((COUNTIF(AZ11:AZ43,"&gt;0"))*70-70)+((SUM(BA11:BA31)/2)*70))-70</f>
        <v>700</v>
      </c>
      <c r="AZ7" s="427"/>
      <c r="BA7" s="428"/>
      <c r="BB7" s="426">
        <f>(((COUNTIF(BC11:BC43,"&gt;0"))*100)+((SUM(BD11:BD31)/2)*100))-100</f>
        <v>850</v>
      </c>
      <c r="BC7" s="427"/>
      <c r="BD7" s="428"/>
      <c r="BE7" s="426">
        <f t="shared" ref="BE7" si="6">(((COUNTIF(BF11:BF43,"&gt;0"))*100)+((SUM(BG11:BG31)/2)*100))-100</f>
        <v>550</v>
      </c>
      <c r="BF7" s="427"/>
      <c r="BG7" s="428"/>
      <c r="BH7" s="426">
        <f t="shared" ref="BH7" si="7">(((COUNTIF(BI11:BI43,"&gt;0"))*100)+((SUM(BJ11:BJ31)/2)*100))-100</f>
        <v>600</v>
      </c>
      <c r="BI7" s="427"/>
      <c r="BJ7" s="428"/>
      <c r="BK7" s="426">
        <f t="shared" ref="BK7" si="8">(((COUNTIF(BL11:BL43,"&gt;0"))*100)+((SUM(BM11:BM31)/2)*100))-100</f>
        <v>600</v>
      </c>
      <c r="BL7" s="427"/>
      <c r="BM7" s="428"/>
      <c r="BN7" s="426">
        <f>(((COUNTIF(BO11:BO43,"&gt;0"))*100)+((SUM(BP11:BP31)/2)*100))-100</f>
        <v>1050</v>
      </c>
      <c r="BO7" s="427"/>
      <c r="BP7" s="428"/>
      <c r="BQ7" s="426">
        <f>(((COUNTIF(BR11:BR43,"&gt;0"))*100)+((SUM(BS11:BS31)/2)*100))-100</f>
        <v>750</v>
      </c>
      <c r="BR7" s="427"/>
      <c r="BS7" s="428"/>
      <c r="BT7" s="426">
        <f>(((COUNTIF(BU11:BU31,"&gt;0"))*100)+((SUM(BV11:BV31)/2)*100))-100</f>
        <v>1350</v>
      </c>
      <c r="BU7" s="427"/>
      <c r="BV7" s="428"/>
      <c r="BW7" s="426">
        <v>0</v>
      </c>
      <c r="BX7" s="427"/>
      <c r="BY7" s="428"/>
      <c r="BZ7" s="233"/>
    </row>
    <row r="8" spans="1:78" s="123" customFormat="1" ht="15" customHeight="1" x14ac:dyDescent="0.25">
      <c r="B8" s="125"/>
      <c r="C8" s="402"/>
      <c r="D8" s="43"/>
      <c r="E8" s="43"/>
      <c r="F8" s="43"/>
      <c r="G8" s="43"/>
      <c r="H8" s="124" t="s">
        <v>37</v>
      </c>
      <c r="I8" s="415">
        <f>70+(SUM(K11:K31)/2)*70</f>
        <v>455</v>
      </c>
      <c r="J8" s="416"/>
      <c r="K8" s="431"/>
      <c r="L8" s="415">
        <f>70+(SUM(N11:N31)/2)*70</f>
        <v>210</v>
      </c>
      <c r="M8" s="416"/>
      <c r="N8" s="417"/>
      <c r="O8" s="415">
        <f>70+(SUM(Q11:Q31)/2)*70</f>
        <v>140</v>
      </c>
      <c r="P8" s="416"/>
      <c r="Q8" s="417"/>
      <c r="R8" s="415">
        <f>70+(SUM(T11:T31)/2)*70</f>
        <v>315</v>
      </c>
      <c r="S8" s="416"/>
      <c r="T8" s="417"/>
      <c r="U8" s="415">
        <f>70+(SUM(W11:W31)/2)*70</f>
        <v>245</v>
      </c>
      <c r="V8" s="416"/>
      <c r="W8" s="417"/>
      <c r="X8" s="415">
        <f>70+(SUM(Z11:Z31)/2)*70</f>
        <v>315</v>
      </c>
      <c r="Y8" s="416"/>
      <c r="Z8" s="417"/>
      <c r="AA8" s="415">
        <f>70+(SUM(AC11:AC31)/2)*70</f>
        <v>210</v>
      </c>
      <c r="AB8" s="416"/>
      <c r="AC8" s="417"/>
      <c r="AD8" s="415">
        <f>70+(SUM(AF11:AF31)/2)*70</f>
        <v>385</v>
      </c>
      <c r="AE8" s="416"/>
      <c r="AF8" s="417"/>
      <c r="AG8" s="415">
        <f>70+(SUM(AI11:AI31)/2)*70</f>
        <v>315</v>
      </c>
      <c r="AH8" s="416"/>
      <c r="AI8" s="417"/>
      <c r="AJ8" s="415">
        <f>70+(SUM(AL11:AL31)/2)*70</f>
        <v>350</v>
      </c>
      <c r="AK8" s="416"/>
      <c r="AL8" s="417"/>
      <c r="AM8" s="415">
        <f>70+(SUM(AO11:AO31)/2)*70</f>
        <v>315</v>
      </c>
      <c r="AN8" s="416"/>
      <c r="AO8" s="417"/>
      <c r="AP8" s="415">
        <f>70+(SUM(AR11:AR31)/2)*70</f>
        <v>280</v>
      </c>
      <c r="AQ8" s="416"/>
      <c r="AR8" s="431"/>
      <c r="AS8" s="415">
        <f>70+(SUM(AU11:AU31)/2)*70</f>
        <v>280</v>
      </c>
      <c r="AT8" s="416"/>
      <c r="AU8" s="417"/>
      <c r="AV8" s="415">
        <f>70+(SUM(AX11:AX31)/2)*70</f>
        <v>280</v>
      </c>
      <c r="AW8" s="416"/>
      <c r="AX8" s="417"/>
      <c r="AY8" s="415">
        <f>70+(SUM(BA11:BA31)/2)*70</f>
        <v>420</v>
      </c>
      <c r="AZ8" s="416"/>
      <c r="BA8" s="417"/>
      <c r="BB8" s="415">
        <f>100+(SUM(BD11:BD31)/2)*100</f>
        <v>350</v>
      </c>
      <c r="BC8" s="416"/>
      <c r="BD8" s="417"/>
      <c r="BE8" s="415">
        <f t="shared" ref="BE8" si="9">100+(SUM(BG11:BG31)/2)*100</f>
        <v>250</v>
      </c>
      <c r="BF8" s="416"/>
      <c r="BG8" s="417"/>
      <c r="BH8" s="415">
        <f t="shared" ref="BH8" si="10">100+(SUM(BJ11:BJ31)/2)*100</f>
        <v>300</v>
      </c>
      <c r="BI8" s="416"/>
      <c r="BJ8" s="417"/>
      <c r="BK8" s="415">
        <f t="shared" ref="BK8" si="11">100+(SUM(BM11:BM31)/2)*100</f>
        <v>300</v>
      </c>
      <c r="BL8" s="416"/>
      <c r="BM8" s="417"/>
      <c r="BN8" s="415">
        <f t="shared" ref="BN8" si="12">100+(SUM(BP11:BP31)/2)*100</f>
        <v>550</v>
      </c>
      <c r="BO8" s="416"/>
      <c r="BP8" s="417"/>
      <c r="BQ8" s="415">
        <f t="shared" ref="BQ8" si="13">100+(SUM(BS11:BS31)/2)*100</f>
        <v>350</v>
      </c>
      <c r="BR8" s="416"/>
      <c r="BS8" s="417"/>
      <c r="BT8" s="415">
        <f t="shared" ref="BT8" si="14">100+(SUM(BV11:BV31)/2)*100</f>
        <v>850</v>
      </c>
      <c r="BU8" s="416"/>
      <c r="BV8" s="417"/>
      <c r="BW8" s="415">
        <v>0</v>
      </c>
      <c r="BX8" s="416"/>
      <c r="BY8" s="417"/>
      <c r="BZ8" s="233"/>
    </row>
    <row r="9" spans="1:78" s="119" customFormat="1" ht="24" customHeight="1" x14ac:dyDescent="0.2">
      <c r="B9" s="122"/>
      <c r="C9" s="121"/>
      <c r="D9" s="120"/>
      <c r="E9" s="259"/>
      <c r="F9" s="120"/>
      <c r="G9" s="120"/>
      <c r="H9" s="120"/>
      <c r="I9" s="407">
        <v>40551</v>
      </c>
      <c r="J9" s="408"/>
      <c r="K9" s="410"/>
      <c r="L9" s="407">
        <v>40558</v>
      </c>
      <c r="M9" s="408"/>
      <c r="N9" s="409"/>
      <c r="O9" s="407">
        <v>40565</v>
      </c>
      <c r="P9" s="408"/>
      <c r="Q9" s="409"/>
      <c r="R9" s="407">
        <v>40572</v>
      </c>
      <c r="S9" s="408"/>
      <c r="T9" s="409"/>
      <c r="U9" s="407">
        <v>40578</v>
      </c>
      <c r="V9" s="408"/>
      <c r="W9" s="409"/>
      <c r="X9" s="418">
        <v>40584</v>
      </c>
      <c r="Y9" s="419"/>
      <c r="Z9" s="419"/>
      <c r="AA9" s="407">
        <v>40586</v>
      </c>
      <c r="AB9" s="408"/>
      <c r="AC9" s="409"/>
      <c r="AD9" s="407">
        <v>40592</v>
      </c>
      <c r="AE9" s="408"/>
      <c r="AF9" s="409"/>
      <c r="AG9" s="407">
        <v>40600</v>
      </c>
      <c r="AH9" s="408"/>
      <c r="AI9" s="410"/>
      <c r="AJ9" s="418">
        <v>40613</v>
      </c>
      <c r="AK9" s="419"/>
      <c r="AL9" s="420"/>
      <c r="AM9" s="418">
        <v>40620</v>
      </c>
      <c r="AN9" s="419"/>
      <c r="AO9" s="420"/>
      <c r="AP9" s="418">
        <v>40628</v>
      </c>
      <c r="AQ9" s="419"/>
      <c r="AR9" s="420"/>
      <c r="AS9" s="418">
        <v>40634</v>
      </c>
      <c r="AT9" s="419"/>
      <c r="AU9" s="420"/>
      <c r="AV9" s="418">
        <v>40642</v>
      </c>
      <c r="AW9" s="419"/>
      <c r="AX9" s="420"/>
      <c r="AY9" s="418">
        <v>40649</v>
      </c>
      <c r="AZ9" s="419"/>
      <c r="BA9" s="420"/>
      <c r="BB9" s="418">
        <v>40662</v>
      </c>
      <c r="BC9" s="419"/>
      <c r="BD9" s="420"/>
      <c r="BE9" s="418">
        <v>40670</v>
      </c>
      <c r="BF9" s="419"/>
      <c r="BG9" s="420"/>
      <c r="BH9" s="418">
        <v>40677</v>
      </c>
      <c r="BI9" s="419"/>
      <c r="BJ9" s="420"/>
      <c r="BK9" s="418">
        <v>40684</v>
      </c>
      <c r="BL9" s="419"/>
      <c r="BM9" s="420"/>
      <c r="BN9" s="418">
        <v>40690</v>
      </c>
      <c r="BO9" s="419"/>
      <c r="BP9" s="420"/>
      <c r="BQ9" s="418">
        <v>40696</v>
      </c>
      <c r="BR9" s="419"/>
      <c r="BS9" s="420"/>
      <c r="BT9" s="418">
        <v>40705</v>
      </c>
      <c r="BU9" s="419"/>
      <c r="BV9" s="420"/>
      <c r="BW9" s="407"/>
      <c r="BX9" s="408"/>
      <c r="BY9" s="409"/>
      <c r="BZ9" s="232"/>
    </row>
    <row r="10" spans="1:78" ht="15.75" customHeight="1" thickBot="1" x14ac:dyDescent="0.3">
      <c r="C10" s="118" t="s">
        <v>4</v>
      </c>
      <c r="D10" s="117" t="s">
        <v>33</v>
      </c>
      <c r="E10" s="260" t="s">
        <v>113</v>
      </c>
      <c r="F10" s="258" t="s">
        <v>30</v>
      </c>
      <c r="G10" s="114" t="s">
        <v>31</v>
      </c>
      <c r="H10" s="117" t="s">
        <v>32</v>
      </c>
      <c r="I10" s="116" t="s">
        <v>6</v>
      </c>
      <c r="J10" s="114" t="s">
        <v>1</v>
      </c>
      <c r="K10" s="115" t="s">
        <v>8</v>
      </c>
      <c r="L10" s="116" t="s">
        <v>6</v>
      </c>
      <c r="M10" s="114" t="s">
        <v>1</v>
      </c>
      <c r="N10" s="115" t="s">
        <v>8</v>
      </c>
      <c r="O10" s="116" t="s">
        <v>6</v>
      </c>
      <c r="P10" s="114" t="s">
        <v>1</v>
      </c>
      <c r="Q10" s="115" t="s">
        <v>8</v>
      </c>
      <c r="R10" s="116" t="s">
        <v>6</v>
      </c>
      <c r="S10" s="114" t="s">
        <v>1</v>
      </c>
      <c r="T10" s="115" t="s">
        <v>8</v>
      </c>
      <c r="U10" s="116" t="s">
        <v>6</v>
      </c>
      <c r="V10" s="114" t="s">
        <v>1</v>
      </c>
      <c r="W10" s="115" t="s">
        <v>8</v>
      </c>
      <c r="X10" s="116" t="s">
        <v>6</v>
      </c>
      <c r="Y10" s="114" t="s">
        <v>1</v>
      </c>
      <c r="Z10" s="115" t="s">
        <v>8</v>
      </c>
      <c r="AA10" s="116" t="s">
        <v>6</v>
      </c>
      <c r="AB10" s="114" t="s">
        <v>1</v>
      </c>
      <c r="AC10" s="115" t="s">
        <v>8</v>
      </c>
      <c r="AD10" s="116" t="s">
        <v>6</v>
      </c>
      <c r="AE10" s="114" t="s">
        <v>1</v>
      </c>
      <c r="AF10" s="115" t="s">
        <v>8</v>
      </c>
      <c r="AG10" s="116" t="s">
        <v>6</v>
      </c>
      <c r="AH10" s="114" t="s">
        <v>1</v>
      </c>
      <c r="AI10" s="115" t="s">
        <v>8</v>
      </c>
      <c r="AJ10" s="116" t="s">
        <v>6</v>
      </c>
      <c r="AK10" s="114" t="s">
        <v>1</v>
      </c>
      <c r="AL10" s="115" t="s">
        <v>8</v>
      </c>
      <c r="AM10" s="116" t="s">
        <v>6</v>
      </c>
      <c r="AN10" s="114" t="s">
        <v>1</v>
      </c>
      <c r="AO10" s="115" t="s">
        <v>8</v>
      </c>
      <c r="AP10" s="116" t="s">
        <v>6</v>
      </c>
      <c r="AQ10" s="114" t="s">
        <v>1</v>
      </c>
      <c r="AR10" s="115" t="s">
        <v>8</v>
      </c>
      <c r="AS10" s="116" t="s">
        <v>6</v>
      </c>
      <c r="AT10" s="114" t="s">
        <v>1</v>
      </c>
      <c r="AU10" s="115" t="s">
        <v>8</v>
      </c>
      <c r="AV10" s="116" t="s">
        <v>6</v>
      </c>
      <c r="AW10" s="114" t="s">
        <v>1</v>
      </c>
      <c r="AX10" s="115" t="s">
        <v>8</v>
      </c>
      <c r="AY10" s="116" t="s">
        <v>6</v>
      </c>
      <c r="AZ10" s="114" t="s">
        <v>1</v>
      </c>
      <c r="BA10" s="115" t="s">
        <v>8</v>
      </c>
      <c r="BB10" s="116" t="s">
        <v>6</v>
      </c>
      <c r="BC10" s="114" t="s">
        <v>1</v>
      </c>
      <c r="BD10" s="115" t="s">
        <v>8</v>
      </c>
      <c r="BE10" s="116" t="s">
        <v>6</v>
      </c>
      <c r="BF10" s="114" t="s">
        <v>1</v>
      </c>
      <c r="BG10" s="115" t="s">
        <v>8</v>
      </c>
      <c r="BH10" s="116" t="s">
        <v>6</v>
      </c>
      <c r="BI10" s="114" t="s">
        <v>1</v>
      </c>
      <c r="BJ10" s="115" t="s">
        <v>8</v>
      </c>
      <c r="BK10" s="116" t="s">
        <v>6</v>
      </c>
      <c r="BL10" s="114" t="s">
        <v>1</v>
      </c>
      <c r="BM10" s="115" t="s">
        <v>8</v>
      </c>
      <c r="BN10" s="116" t="s">
        <v>6</v>
      </c>
      <c r="BO10" s="114" t="s">
        <v>1</v>
      </c>
      <c r="BP10" s="115" t="s">
        <v>8</v>
      </c>
      <c r="BQ10" s="116" t="s">
        <v>6</v>
      </c>
      <c r="BR10" s="114" t="s">
        <v>1</v>
      </c>
      <c r="BS10" s="115" t="s">
        <v>8</v>
      </c>
      <c r="BT10" s="116" t="s">
        <v>6</v>
      </c>
      <c r="BU10" s="114" t="s">
        <v>1</v>
      </c>
      <c r="BV10" s="115" t="s">
        <v>8</v>
      </c>
      <c r="BW10" s="116" t="s">
        <v>6</v>
      </c>
      <c r="BX10" s="114" t="s">
        <v>1</v>
      </c>
      <c r="BY10" s="115" t="s">
        <v>8</v>
      </c>
      <c r="BZ10" s="231"/>
    </row>
    <row r="11" spans="1:78" ht="15" customHeight="1" x14ac:dyDescent="0.25">
      <c r="B11" s="150">
        <v>1</v>
      </c>
      <c r="C11" s="214" t="s">
        <v>18</v>
      </c>
      <c r="D11" s="212">
        <f t="shared" ref="D11:D31" si="15">SUMIF($I$10:$BY$10,"B",I11:BY11)</f>
        <v>125</v>
      </c>
      <c r="E11" s="261">
        <f>SUMIF($I$10:$BY$10,"R",I11:BY11)</f>
        <v>25</v>
      </c>
      <c r="F11" s="211">
        <f t="shared" ref="F11:F31" si="16">COUNT(I11,L11,O11,R11,U11,X11,AA11,AD11,AG11,BW11,AJ11,AM11,AP11,AS11,AV11,AY11,BB11,BE11,BH11,BK11,BN11,BQ11,BT11)</f>
        <v>22</v>
      </c>
      <c r="G11" s="213">
        <f t="shared" ref="G11:G31" si="17">AVERAGE(J11,M11,P11,S11,V11,Y11,AB11,AE11,AH11,BX11,AK11,AN11,AQ11,AT11,AW11,AZ11,BC11,BF11,BI11,BL11,BO11,BR11,BU11)</f>
        <v>5.6818181818181817</v>
      </c>
      <c r="H11" s="213">
        <f t="shared" ref="H11:H31" si="18">AVERAGE(I11,L11,O11,R11,U11,X11,AA11,AD11,AG11,BW11,AJ11,AM11,AP11,AS11,AV11,AY11,BB11,BE11,BH11,BK11,BN11,BQ11,BT11)</f>
        <v>2.7727272727272729</v>
      </c>
      <c r="I11" s="139">
        <v>3</v>
      </c>
      <c r="J11" s="111">
        <v>5</v>
      </c>
      <c r="K11" s="110">
        <v>3</v>
      </c>
      <c r="L11" s="139">
        <v>2</v>
      </c>
      <c r="M11" s="111">
        <v>8</v>
      </c>
      <c r="N11" s="110">
        <v>1</v>
      </c>
      <c r="O11" s="139">
        <v>2</v>
      </c>
      <c r="P11" s="111">
        <v>5</v>
      </c>
      <c r="Q11" s="110"/>
      <c r="R11" s="139">
        <v>3</v>
      </c>
      <c r="S11" s="111">
        <v>5</v>
      </c>
      <c r="T11" s="110"/>
      <c r="U11" s="139">
        <v>7</v>
      </c>
      <c r="V11" s="111">
        <v>1</v>
      </c>
      <c r="W11" s="219"/>
      <c r="X11" s="139">
        <v>4</v>
      </c>
      <c r="Y11" s="111">
        <v>5</v>
      </c>
      <c r="Z11" s="219"/>
      <c r="AA11" s="139">
        <v>5</v>
      </c>
      <c r="AB11" s="111">
        <v>3</v>
      </c>
      <c r="AC11" s="219">
        <v>1</v>
      </c>
      <c r="AD11" s="139">
        <v>1</v>
      </c>
      <c r="AE11" s="111">
        <v>12</v>
      </c>
      <c r="AF11" s="219"/>
      <c r="AG11" s="139">
        <v>1</v>
      </c>
      <c r="AH11" s="111">
        <v>8</v>
      </c>
      <c r="AI11" s="219">
        <v>3</v>
      </c>
      <c r="AJ11" s="139">
        <v>1</v>
      </c>
      <c r="AK11" s="111">
        <v>11</v>
      </c>
      <c r="AL11" s="219">
        <v>3</v>
      </c>
      <c r="AM11" s="139">
        <v>4</v>
      </c>
      <c r="AN11" s="111">
        <v>2</v>
      </c>
      <c r="AO11" s="219">
        <v>1</v>
      </c>
      <c r="AP11" s="139">
        <v>1</v>
      </c>
      <c r="AQ11" s="111">
        <v>7</v>
      </c>
      <c r="AR11" s="219"/>
      <c r="AS11" s="139">
        <v>3</v>
      </c>
      <c r="AT11" s="111">
        <v>4</v>
      </c>
      <c r="AU11" s="219">
        <v>1</v>
      </c>
      <c r="AV11" s="139">
        <v>2</v>
      </c>
      <c r="AW11" s="111">
        <v>9</v>
      </c>
      <c r="AX11" s="219">
        <v>1</v>
      </c>
      <c r="AY11" s="139">
        <v>5</v>
      </c>
      <c r="AZ11" s="111">
        <v>3</v>
      </c>
      <c r="BA11" s="219">
        <v>3</v>
      </c>
      <c r="BB11" s="140">
        <v>1</v>
      </c>
      <c r="BC11" s="111">
        <v>9</v>
      </c>
      <c r="BD11" s="218">
        <v>2</v>
      </c>
      <c r="BE11" s="140">
        <v>3</v>
      </c>
      <c r="BF11" s="111">
        <v>3</v>
      </c>
      <c r="BG11" s="218">
        <v>2</v>
      </c>
      <c r="BH11" s="140">
        <v>4</v>
      </c>
      <c r="BI11" s="111">
        <v>2</v>
      </c>
      <c r="BJ11" s="218">
        <v>1</v>
      </c>
      <c r="BK11" s="140">
        <v>2</v>
      </c>
      <c r="BL11" s="111">
        <v>5</v>
      </c>
      <c r="BM11" s="218">
        <v>1</v>
      </c>
      <c r="BN11" s="140">
        <v>2</v>
      </c>
      <c r="BO11" s="111">
        <v>7</v>
      </c>
      <c r="BP11" s="218">
        <v>2</v>
      </c>
      <c r="BQ11" s="140">
        <v>3</v>
      </c>
      <c r="BR11" s="111">
        <v>4</v>
      </c>
      <c r="BS11" s="218"/>
      <c r="BT11" s="140">
        <v>2</v>
      </c>
      <c r="BU11" s="111">
        <v>7</v>
      </c>
      <c r="BV11" s="218"/>
      <c r="BW11" s="139"/>
      <c r="BX11" s="111"/>
      <c r="BY11" s="219"/>
      <c r="BZ11" s="231"/>
    </row>
    <row r="12" spans="1:78" ht="15" customHeight="1" x14ac:dyDescent="0.25">
      <c r="A12" s="220"/>
      <c r="B12" s="150">
        <v>2</v>
      </c>
      <c r="C12" s="214" t="s">
        <v>24</v>
      </c>
      <c r="D12" s="212">
        <f t="shared" si="15"/>
        <v>104</v>
      </c>
      <c r="E12" s="262">
        <f t="shared" ref="E12:E31" si="19">SUMIF($I$10:$BY$10,"R",I12:BY12)</f>
        <v>14</v>
      </c>
      <c r="F12" s="211">
        <f t="shared" si="16"/>
        <v>22</v>
      </c>
      <c r="G12" s="213">
        <f t="shared" si="17"/>
        <v>4.7272727272727275</v>
      </c>
      <c r="H12" s="213">
        <f t="shared" si="18"/>
        <v>3.5909090909090908</v>
      </c>
      <c r="I12" s="140">
        <v>2</v>
      </c>
      <c r="J12" s="111">
        <v>7</v>
      </c>
      <c r="K12" s="110"/>
      <c r="L12" s="140">
        <v>6</v>
      </c>
      <c r="M12" s="111">
        <v>3</v>
      </c>
      <c r="N12" s="110">
        <v>1</v>
      </c>
      <c r="O12" s="140">
        <v>1</v>
      </c>
      <c r="P12" s="111">
        <v>7</v>
      </c>
      <c r="Q12" s="110">
        <v>1</v>
      </c>
      <c r="R12" s="140">
        <v>6</v>
      </c>
      <c r="S12" s="111">
        <v>2</v>
      </c>
      <c r="T12" s="110">
        <v>1</v>
      </c>
      <c r="U12" s="140">
        <v>2</v>
      </c>
      <c r="V12" s="111">
        <v>7</v>
      </c>
      <c r="W12" s="218"/>
      <c r="X12" s="140">
        <v>7</v>
      </c>
      <c r="Y12" s="111">
        <v>2</v>
      </c>
      <c r="Z12" s="218"/>
      <c r="AA12" s="140">
        <v>7</v>
      </c>
      <c r="AB12" s="111">
        <v>1</v>
      </c>
      <c r="AC12" s="218"/>
      <c r="AD12" s="140">
        <v>5</v>
      </c>
      <c r="AE12" s="111">
        <v>6</v>
      </c>
      <c r="AF12" s="218"/>
      <c r="AG12" s="140">
        <v>5</v>
      </c>
      <c r="AH12" s="111">
        <v>2</v>
      </c>
      <c r="AI12" s="218">
        <v>1</v>
      </c>
      <c r="AJ12" s="140">
        <v>4</v>
      </c>
      <c r="AK12" s="111">
        <v>6</v>
      </c>
      <c r="AL12" s="218">
        <v>1</v>
      </c>
      <c r="AM12" s="140">
        <v>1</v>
      </c>
      <c r="AN12" s="111">
        <v>7</v>
      </c>
      <c r="AO12" s="218"/>
      <c r="AP12" s="140">
        <v>4</v>
      </c>
      <c r="AQ12" s="111">
        <v>2</v>
      </c>
      <c r="AR12" s="218">
        <v>1</v>
      </c>
      <c r="AS12" s="140">
        <v>5</v>
      </c>
      <c r="AT12" s="111">
        <v>2</v>
      </c>
      <c r="AU12" s="218">
        <v>1</v>
      </c>
      <c r="AV12" s="140">
        <v>3</v>
      </c>
      <c r="AW12" s="111">
        <v>7</v>
      </c>
      <c r="AX12" s="218">
        <v>1</v>
      </c>
      <c r="AY12" s="140">
        <v>1</v>
      </c>
      <c r="AZ12" s="111">
        <v>9</v>
      </c>
      <c r="BA12" s="218"/>
      <c r="BB12" s="140">
        <v>3</v>
      </c>
      <c r="BC12" s="111">
        <v>5</v>
      </c>
      <c r="BD12" s="218">
        <v>1</v>
      </c>
      <c r="BE12" s="140">
        <v>4</v>
      </c>
      <c r="BF12" s="111">
        <v>2</v>
      </c>
      <c r="BG12" s="218"/>
      <c r="BH12" s="140">
        <v>5</v>
      </c>
      <c r="BI12" s="111">
        <v>1</v>
      </c>
      <c r="BJ12" s="218">
        <v>1</v>
      </c>
      <c r="BK12" s="140">
        <v>1</v>
      </c>
      <c r="BL12" s="111">
        <v>7</v>
      </c>
      <c r="BM12" s="218">
        <v>2</v>
      </c>
      <c r="BN12" s="140">
        <v>1</v>
      </c>
      <c r="BO12" s="111">
        <v>9</v>
      </c>
      <c r="BP12" s="218"/>
      <c r="BQ12" s="140">
        <v>2</v>
      </c>
      <c r="BR12" s="111">
        <v>6</v>
      </c>
      <c r="BS12" s="218"/>
      <c r="BT12" s="140">
        <v>4</v>
      </c>
      <c r="BU12" s="111">
        <v>4</v>
      </c>
      <c r="BV12" s="218">
        <v>2</v>
      </c>
      <c r="BW12" s="140"/>
      <c r="BX12" s="111"/>
      <c r="BY12" s="218"/>
      <c r="BZ12" s="231"/>
    </row>
    <row r="13" spans="1:78" ht="15" customHeight="1" x14ac:dyDescent="0.25">
      <c r="B13" s="150">
        <v>3</v>
      </c>
      <c r="C13" s="214" t="s">
        <v>17</v>
      </c>
      <c r="D13" s="212">
        <f t="shared" si="15"/>
        <v>101</v>
      </c>
      <c r="E13" s="262">
        <f t="shared" si="19"/>
        <v>26</v>
      </c>
      <c r="F13" s="211">
        <f t="shared" si="16"/>
        <v>21</v>
      </c>
      <c r="G13" s="213">
        <f t="shared" si="17"/>
        <v>4.8095238095238093</v>
      </c>
      <c r="H13" s="213">
        <f t="shared" si="18"/>
        <v>3.4761904761904763</v>
      </c>
      <c r="I13" s="140">
        <v>1</v>
      </c>
      <c r="J13" s="111">
        <v>9</v>
      </c>
      <c r="K13" s="110">
        <v>2</v>
      </c>
      <c r="L13" s="140">
        <v>5</v>
      </c>
      <c r="M13" s="111">
        <v>4</v>
      </c>
      <c r="N13" s="110"/>
      <c r="O13" s="140">
        <v>3</v>
      </c>
      <c r="P13" s="111">
        <v>3</v>
      </c>
      <c r="Q13" s="110"/>
      <c r="R13" s="140">
        <v>4</v>
      </c>
      <c r="S13" s="111">
        <v>4</v>
      </c>
      <c r="T13" s="110">
        <v>1</v>
      </c>
      <c r="U13" s="140"/>
      <c r="V13" s="111"/>
      <c r="W13" s="218"/>
      <c r="X13" s="140">
        <v>2</v>
      </c>
      <c r="Y13" s="111">
        <v>8</v>
      </c>
      <c r="Z13" s="142">
        <v>2</v>
      </c>
      <c r="AA13" s="140">
        <v>1</v>
      </c>
      <c r="AB13" s="111">
        <v>9</v>
      </c>
      <c r="AC13" s="142">
        <v>2</v>
      </c>
      <c r="AD13" s="140">
        <v>9</v>
      </c>
      <c r="AE13" s="111">
        <v>2</v>
      </c>
      <c r="AF13" s="142">
        <v>2</v>
      </c>
      <c r="AG13" s="140">
        <v>4</v>
      </c>
      <c r="AH13" s="111">
        <v>3</v>
      </c>
      <c r="AI13" s="142">
        <v>2</v>
      </c>
      <c r="AJ13" s="140">
        <v>5</v>
      </c>
      <c r="AK13" s="111">
        <v>5</v>
      </c>
      <c r="AL13" s="142">
        <v>1</v>
      </c>
      <c r="AM13" s="140">
        <v>5</v>
      </c>
      <c r="AN13" s="111">
        <v>1</v>
      </c>
      <c r="AO13" s="142">
        <v>1</v>
      </c>
      <c r="AP13" s="140">
        <v>3</v>
      </c>
      <c r="AQ13" s="111">
        <v>3</v>
      </c>
      <c r="AR13" s="142">
        <v>3</v>
      </c>
      <c r="AS13" s="140">
        <v>1</v>
      </c>
      <c r="AT13" s="111">
        <v>8</v>
      </c>
      <c r="AU13" s="142"/>
      <c r="AV13" s="140">
        <v>5</v>
      </c>
      <c r="AW13" s="111">
        <v>5</v>
      </c>
      <c r="AX13" s="142">
        <v>2</v>
      </c>
      <c r="AY13" s="140">
        <v>2</v>
      </c>
      <c r="AZ13" s="111">
        <v>7</v>
      </c>
      <c r="BA13" s="142">
        <v>2</v>
      </c>
      <c r="BB13" s="140">
        <v>5</v>
      </c>
      <c r="BC13" s="111">
        <v>3</v>
      </c>
      <c r="BD13" s="142">
        <v>1</v>
      </c>
      <c r="BE13" s="140">
        <v>1</v>
      </c>
      <c r="BF13" s="111">
        <v>7</v>
      </c>
      <c r="BG13" s="142">
        <v>1</v>
      </c>
      <c r="BH13" s="140">
        <v>1</v>
      </c>
      <c r="BI13" s="111">
        <v>7</v>
      </c>
      <c r="BJ13" s="142">
        <v>1</v>
      </c>
      <c r="BK13" s="140">
        <v>4</v>
      </c>
      <c r="BL13" s="111">
        <v>2</v>
      </c>
      <c r="BM13" s="142"/>
      <c r="BN13" s="140">
        <v>3</v>
      </c>
      <c r="BO13" s="111">
        <v>5</v>
      </c>
      <c r="BP13" s="142">
        <v>1</v>
      </c>
      <c r="BQ13" s="140">
        <v>6</v>
      </c>
      <c r="BR13" s="111">
        <v>1</v>
      </c>
      <c r="BS13" s="142">
        <v>1</v>
      </c>
      <c r="BT13" s="140">
        <v>3</v>
      </c>
      <c r="BU13" s="111">
        <v>5</v>
      </c>
      <c r="BV13" s="142">
        <v>1</v>
      </c>
      <c r="BW13" s="140"/>
      <c r="BX13" s="111"/>
      <c r="BY13" s="142"/>
      <c r="BZ13" s="234"/>
    </row>
    <row r="14" spans="1:78" ht="15" customHeight="1" x14ac:dyDescent="0.25">
      <c r="A14" s="220" t="s">
        <v>55</v>
      </c>
      <c r="B14" s="150">
        <v>4</v>
      </c>
      <c r="C14" s="214" t="s">
        <v>29</v>
      </c>
      <c r="D14" s="212">
        <f t="shared" si="15"/>
        <v>46</v>
      </c>
      <c r="E14" s="262">
        <f t="shared" si="19"/>
        <v>20</v>
      </c>
      <c r="F14" s="211">
        <f t="shared" si="16"/>
        <v>10</v>
      </c>
      <c r="G14" s="213">
        <f t="shared" si="17"/>
        <v>4.5999999999999996</v>
      </c>
      <c r="H14" s="213">
        <f t="shared" si="18"/>
        <v>3.2</v>
      </c>
      <c r="I14" s="140"/>
      <c r="J14" s="111"/>
      <c r="K14" s="110"/>
      <c r="L14" s="140"/>
      <c r="M14" s="111"/>
      <c r="N14" s="110"/>
      <c r="O14" s="140">
        <v>5</v>
      </c>
      <c r="P14" s="111">
        <v>1</v>
      </c>
      <c r="Q14" s="110"/>
      <c r="R14" s="140">
        <v>2</v>
      </c>
      <c r="S14" s="111">
        <v>7</v>
      </c>
      <c r="T14" s="110">
        <v>2</v>
      </c>
      <c r="U14" s="140">
        <v>1</v>
      </c>
      <c r="V14" s="111">
        <v>9</v>
      </c>
      <c r="W14" s="218">
        <v>2</v>
      </c>
      <c r="X14" s="140"/>
      <c r="Y14" s="111"/>
      <c r="Z14" s="218"/>
      <c r="AA14" s="140"/>
      <c r="AB14" s="111"/>
      <c r="AC14" s="218"/>
      <c r="AD14" s="140"/>
      <c r="AE14" s="111"/>
      <c r="AF14" s="218"/>
      <c r="AG14" s="140">
        <v>3</v>
      </c>
      <c r="AH14" s="111">
        <v>4</v>
      </c>
      <c r="AI14" s="218"/>
      <c r="AJ14" s="140">
        <v>3</v>
      </c>
      <c r="AK14" s="111">
        <v>7</v>
      </c>
      <c r="AL14" s="218"/>
      <c r="AM14" s="140">
        <v>2</v>
      </c>
      <c r="AN14" s="111">
        <v>5</v>
      </c>
      <c r="AO14" s="218">
        <v>2</v>
      </c>
      <c r="AP14" s="140">
        <v>2</v>
      </c>
      <c r="AQ14" s="111">
        <v>5</v>
      </c>
      <c r="AR14" s="218">
        <v>2</v>
      </c>
      <c r="AS14" s="140"/>
      <c r="AT14" s="111"/>
      <c r="AU14" s="218"/>
      <c r="AV14" s="140"/>
      <c r="AW14" s="111"/>
      <c r="AX14" s="218"/>
      <c r="AY14" s="140"/>
      <c r="AZ14" s="111"/>
      <c r="BA14" s="218"/>
      <c r="BB14" s="140"/>
      <c r="BC14" s="111"/>
      <c r="BD14" s="218"/>
      <c r="BE14" s="140"/>
      <c r="BF14" s="111"/>
      <c r="BG14" s="218"/>
      <c r="BH14" s="140"/>
      <c r="BI14" s="111"/>
      <c r="BJ14" s="218"/>
      <c r="BK14" s="140">
        <v>3</v>
      </c>
      <c r="BL14" s="111">
        <v>3</v>
      </c>
      <c r="BM14" s="218">
        <v>1</v>
      </c>
      <c r="BN14" s="140">
        <v>5</v>
      </c>
      <c r="BO14" s="111">
        <v>3</v>
      </c>
      <c r="BP14" s="218">
        <v>2</v>
      </c>
      <c r="BQ14" s="140"/>
      <c r="BR14" s="111"/>
      <c r="BS14" s="218"/>
      <c r="BT14" s="140">
        <v>6</v>
      </c>
      <c r="BU14" s="111">
        <v>2</v>
      </c>
      <c r="BV14" s="218">
        <v>9</v>
      </c>
      <c r="BW14" s="140"/>
      <c r="BX14" s="111"/>
      <c r="BY14" s="142"/>
      <c r="BZ14" s="234"/>
    </row>
    <row r="15" spans="1:78" ht="15" customHeight="1" x14ac:dyDescent="0.25">
      <c r="A15" s="220" t="s">
        <v>56</v>
      </c>
      <c r="B15" s="150">
        <v>5</v>
      </c>
      <c r="C15" s="221" t="s">
        <v>7</v>
      </c>
      <c r="D15" s="212">
        <f t="shared" si="15"/>
        <v>41</v>
      </c>
      <c r="E15" s="262">
        <f t="shared" si="19"/>
        <v>2</v>
      </c>
      <c r="F15" s="211">
        <f t="shared" si="16"/>
        <v>6</v>
      </c>
      <c r="G15" s="213">
        <f t="shared" si="17"/>
        <v>6.833333333333333</v>
      </c>
      <c r="H15" s="213">
        <f t="shared" si="18"/>
        <v>2.5</v>
      </c>
      <c r="I15" s="140"/>
      <c r="J15" s="111"/>
      <c r="K15" s="218"/>
      <c r="L15" s="140"/>
      <c r="M15" s="111"/>
      <c r="N15" s="110"/>
      <c r="O15" s="140"/>
      <c r="P15" s="111"/>
      <c r="Q15" s="110"/>
      <c r="R15" s="140">
        <v>1</v>
      </c>
      <c r="S15" s="111">
        <v>9</v>
      </c>
      <c r="T15" s="110"/>
      <c r="U15" s="140"/>
      <c r="V15" s="111"/>
      <c r="W15" s="218"/>
      <c r="X15" s="140"/>
      <c r="Y15" s="111"/>
      <c r="Z15" s="218"/>
      <c r="AA15" s="140"/>
      <c r="AB15" s="111"/>
      <c r="AC15" s="218"/>
      <c r="AD15" s="140">
        <v>2</v>
      </c>
      <c r="AE15" s="111">
        <v>10</v>
      </c>
      <c r="AF15" s="218"/>
      <c r="AG15" s="140"/>
      <c r="AH15" s="111"/>
      <c r="AI15" s="218"/>
      <c r="AJ15" s="140">
        <v>2</v>
      </c>
      <c r="AK15" s="111">
        <v>9</v>
      </c>
      <c r="AL15" s="218"/>
      <c r="AM15" s="140"/>
      <c r="AN15" s="111"/>
      <c r="AO15" s="218"/>
      <c r="AP15" s="140"/>
      <c r="AQ15" s="111"/>
      <c r="AR15" s="218"/>
      <c r="AS15" s="140">
        <v>2</v>
      </c>
      <c r="AT15" s="111">
        <v>6</v>
      </c>
      <c r="AU15" s="218">
        <v>2</v>
      </c>
      <c r="AV15" s="140"/>
      <c r="AW15" s="111"/>
      <c r="AX15" s="218"/>
      <c r="AY15" s="140"/>
      <c r="AZ15" s="111"/>
      <c r="BA15" s="218"/>
      <c r="BB15" s="140"/>
      <c r="BC15" s="111"/>
      <c r="BD15" s="218"/>
      <c r="BE15" s="140">
        <v>2</v>
      </c>
      <c r="BF15" s="111">
        <v>5</v>
      </c>
      <c r="BG15" s="218"/>
      <c r="BH15" s="140"/>
      <c r="BI15" s="111"/>
      <c r="BJ15" s="218"/>
      <c r="BK15" s="140"/>
      <c r="BL15" s="111"/>
      <c r="BM15" s="218"/>
      <c r="BN15" s="140">
        <v>6</v>
      </c>
      <c r="BO15" s="111">
        <v>2</v>
      </c>
      <c r="BP15" s="218"/>
      <c r="BQ15" s="140"/>
      <c r="BR15" s="111"/>
      <c r="BS15" s="218"/>
      <c r="BT15" s="140"/>
      <c r="BU15" s="111"/>
      <c r="BV15" s="218"/>
      <c r="BW15" s="140"/>
      <c r="BX15" s="111"/>
      <c r="BY15" s="218"/>
      <c r="BZ15" s="231"/>
    </row>
    <row r="16" spans="1:78" ht="15" customHeight="1" x14ac:dyDescent="0.25">
      <c r="A16" s="220" t="s">
        <v>8</v>
      </c>
      <c r="B16" s="150">
        <v>6</v>
      </c>
      <c r="C16" s="215" t="s">
        <v>22</v>
      </c>
      <c r="D16" s="212">
        <f t="shared" si="15"/>
        <v>33</v>
      </c>
      <c r="E16" s="262">
        <f t="shared" si="19"/>
        <v>6</v>
      </c>
      <c r="F16" s="211">
        <f t="shared" si="16"/>
        <v>15</v>
      </c>
      <c r="G16" s="213">
        <f t="shared" si="17"/>
        <v>2.2000000000000002</v>
      </c>
      <c r="H16" s="213">
        <f t="shared" si="18"/>
        <v>5.4666666666666668</v>
      </c>
      <c r="I16" s="141">
        <v>5</v>
      </c>
      <c r="J16" s="113">
        <v>3</v>
      </c>
      <c r="K16" s="112">
        <v>1</v>
      </c>
      <c r="L16" s="141">
        <v>8</v>
      </c>
      <c r="M16" s="113">
        <v>1</v>
      </c>
      <c r="N16" s="112"/>
      <c r="O16" s="141">
        <v>4</v>
      </c>
      <c r="P16" s="113">
        <v>2</v>
      </c>
      <c r="Q16" s="112">
        <v>1</v>
      </c>
      <c r="R16" s="140">
        <v>7</v>
      </c>
      <c r="S16" s="111">
        <v>1</v>
      </c>
      <c r="T16" s="110"/>
      <c r="U16" s="140"/>
      <c r="V16" s="111"/>
      <c r="W16" s="218"/>
      <c r="X16" s="140">
        <v>3</v>
      </c>
      <c r="Y16" s="111">
        <v>6</v>
      </c>
      <c r="Z16" s="218"/>
      <c r="AA16" s="140">
        <v>3</v>
      </c>
      <c r="AB16" s="111">
        <v>5</v>
      </c>
      <c r="AC16" s="218">
        <v>1</v>
      </c>
      <c r="AD16" s="140"/>
      <c r="AE16" s="111"/>
      <c r="AF16" s="218"/>
      <c r="AG16" s="140">
        <v>6</v>
      </c>
      <c r="AH16" s="111">
        <v>1</v>
      </c>
      <c r="AI16" s="218"/>
      <c r="AJ16" s="140">
        <v>9</v>
      </c>
      <c r="AK16" s="111">
        <v>1</v>
      </c>
      <c r="AL16" s="218">
        <v>1</v>
      </c>
      <c r="AM16" s="140"/>
      <c r="AN16" s="111"/>
      <c r="AO16" s="218"/>
      <c r="AP16" s="140">
        <v>5</v>
      </c>
      <c r="AQ16" s="111">
        <v>1</v>
      </c>
      <c r="AR16" s="218"/>
      <c r="AS16" s="140"/>
      <c r="AT16" s="111"/>
      <c r="AU16" s="218"/>
      <c r="AV16" s="140">
        <v>8</v>
      </c>
      <c r="AW16" s="111">
        <v>2</v>
      </c>
      <c r="AX16" s="218"/>
      <c r="AY16" s="140"/>
      <c r="AZ16" s="111"/>
      <c r="BA16" s="218"/>
      <c r="BB16" s="140">
        <v>6</v>
      </c>
      <c r="BC16" s="111">
        <v>2</v>
      </c>
      <c r="BD16" s="218">
        <v>1</v>
      </c>
      <c r="BE16" s="140">
        <v>5</v>
      </c>
      <c r="BF16" s="111">
        <v>1</v>
      </c>
      <c r="BG16" s="218"/>
      <c r="BH16" s="140">
        <v>3</v>
      </c>
      <c r="BI16" s="111">
        <v>3</v>
      </c>
      <c r="BJ16" s="218">
        <v>1</v>
      </c>
      <c r="BK16" s="140">
        <v>5</v>
      </c>
      <c r="BL16" s="111">
        <v>1</v>
      </c>
      <c r="BM16" s="218"/>
      <c r="BN16" s="140"/>
      <c r="BO16" s="111"/>
      <c r="BP16" s="218"/>
      <c r="BQ16" s="140"/>
      <c r="BR16" s="111"/>
      <c r="BS16" s="218"/>
      <c r="BT16" s="140">
        <v>5</v>
      </c>
      <c r="BU16" s="111">
        <v>3</v>
      </c>
      <c r="BV16" s="218"/>
      <c r="BW16" s="140"/>
      <c r="BX16" s="111"/>
      <c r="BY16" s="218"/>
      <c r="BZ16" s="231"/>
    </row>
    <row r="17" spans="1:78" ht="15" customHeight="1" x14ac:dyDescent="0.25">
      <c r="A17" s="220" t="s">
        <v>57</v>
      </c>
      <c r="B17" s="150">
        <v>7</v>
      </c>
      <c r="C17" s="215" t="s">
        <v>40</v>
      </c>
      <c r="D17" s="212">
        <f t="shared" si="15"/>
        <v>29</v>
      </c>
      <c r="E17" s="262">
        <f t="shared" si="19"/>
        <v>9</v>
      </c>
      <c r="F17" s="211">
        <f t="shared" si="16"/>
        <v>6</v>
      </c>
      <c r="G17" s="213">
        <f t="shared" si="17"/>
        <v>4.833333333333333</v>
      </c>
      <c r="H17" s="213">
        <f t="shared" si="18"/>
        <v>3.6666666666666665</v>
      </c>
      <c r="I17" s="141">
        <v>4</v>
      </c>
      <c r="J17" s="113">
        <v>4</v>
      </c>
      <c r="K17" s="110">
        <v>2</v>
      </c>
      <c r="L17" s="141"/>
      <c r="M17" s="113"/>
      <c r="N17" s="110"/>
      <c r="O17" s="141"/>
      <c r="P17" s="113"/>
      <c r="Q17" s="110"/>
      <c r="R17" s="140"/>
      <c r="S17" s="111"/>
      <c r="T17" s="110"/>
      <c r="U17" s="140"/>
      <c r="V17" s="111"/>
      <c r="W17" s="218"/>
      <c r="X17" s="140">
        <v>1</v>
      </c>
      <c r="Y17" s="111">
        <v>10</v>
      </c>
      <c r="Z17" s="218"/>
      <c r="AA17" s="140"/>
      <c r="AB17" s="111"/>
      <c r="AC17" s="218"/>
      <c r="AD17" s="140">
        <v>6</v>
      </c>
      <c r="AE17" s="111">
        <v>5</v>
      </c>
      <c r="AF17" s="218">
        <v>3</v>
      </c>
      <c r="AG17" s="140"/>
      <c r="AH17" s="111"/>
      <c r="AI17" s="218"/>
      <c r="AJ17" s="140"/>
      <c r="AK17" s="111"/>
      <c r="AL17" s="218"/>
      <c r="AM17" s="140">
        <v>3</v>
      </c>
      <c r="AN17" s="111">
        <v>3</v>
      </c>
      <c r="AO17" s="218">
        <v>3</v>
      </c>
      <c r="AP17" s="140"/>
      <c r="AQ17" s="111"/>
      <c r="AR17" s="218"/>
      <c r="AS17" s="140">
        <v>4</v>
      </c>
      <c r="AT17" s="111">
        <v>3</v>
      </c>
      <c r="AU17" s="218">
        <v>1</v>
      </c>
      <c r="AV17" s="140"/>
      <c r="AW17" s="111"/>
      <c r="AX17" s="218"/>
      <c r="AY17" s="140"/>
      <c r="AZ17" s="111"/>
      <c r="BA17" s="218"/>
      <c r="BB17" s="140">
        <v>4</v>
      </c>
      <c r="BC17" s="111">
        <v>4</v>
      </c>
      <c r="BD17" s="218"/>
      <c r="BE17" s="140"/>
      <c r="BF17" s="111"/>
      <c r="BG17" s="218"/>
      <c r="BH17" s="140"/>
      <c r="BI17" s="111"/>
      <c r="BJ17" s="218"/>
      <c r="BK17" s="140"/>
      <c r="BL17" s="111"/>
      <c r="BM17" s="218"/>
      <c r="BN17" s="140"/>
      <c r="BO17" s="111"/>
      <c r="BP17" s="218"/>
      <c r="BQ17" s="140"/>
      <c r="BR17" s="111"/>
      <c r="BS17" s="218"/>
      <c r="BT17" s="140"/>
      <c r="BU17" s="111"/>
      <c r="BV17" s="218"/>
      <c r="BW17" s="140"/>
      <c r="BX17" s="111"/>
      <c r="BY17" s="218"/>
      <c r="BZ17" s="231"/>
    </row>
    <row r="18" spans="1:78" ht="15" customHeight="1" x14ac:dyDescent="0.25">
      <c r="A18" s="220" t="s">
        <v>58</v>
      </c>
      <c r="B18" s="150">
        <v>8</v>
      </c>
      <c r="C18" s="214" t="s">
        <v>38</v>
      </c>
      <c r="D18" s="212">
        <f t="shared" si="15"/>
        <v>17</v>
      </c>
      <c r="E18" s="262">
        <f t="shared" si="19"/>
        <v>5</v>
      </c>
      <c r="F18" s="211">
        <f t="shared" si="16"/>
        <v>5</v>
      </c>
      <c r="G18" s="213">
        <f t="shared" si="17"/>
        <v>3.4</v>
      </c>
      <c r="H18" s="213">
        <f t="shared" si="18"/>
        <v>5.4</v>
      </c>
      <c r="I18" s="140"/>
      <c r="J18" s="111"/>
      <c r="K18" s="110"/>
      <c r="L18" s="140"/>
      <c r="M18" s="111"/>
      <c r="N18" s="110"/>
      <c r="O18" s="140"/>
      <c r="P18" s="111"/>
      <c r="Q18" s="110"/>
      <c r="R18" s="140">
        <v>5</v>
      </c>
      <c r="S18" s="111">
        <v>3</v>
      </c>
      <c r="T18" s="110">
        <v>3</v>
      </c>
      <c r="U18" s="140">
        <v>4</v>
      </c>
      <c r="V18" s="111">
        <v>4</v>
      </c>
      <c r="W18" s="218"/>
      <c r="X18" s="140">
        <v>8</v>
      </c>
      <c r="Y18" s="111">
        <v>1</v>
      </c>
      <c r="Z18" s="218">
        <v>1</v>
      </c>
      <c r="AA18" s="140"/>
      <c r="AB18" s="111"/>
      <c r="AC18" s="142"/>
      <c r="AD18" s="140">
        <v>8</v>
      </c>
      <c r="AE18" s="111">
        <v>3</v>
      </c>
      <c r="AF18" s="142"/>
      <c r="AG18" s="140">
        <v>2</v>
      </c>
      <c r="AH18" s="111">
        <v>6</v>
      </c>
      <c r="AI18" s="142">
        <v>1</v>
      </c>
      <c r="AJ18" s="140"/>
      <c r="AK18" s="111"/>
      <c r="AL18" s="142"/>
      <c r="AM18" s="140"/>
      <c r="AN18" s="111"/>
      <c r="AO18" s="142"/>
      <c r="AP18" s="140"/>
      <c r="AQ18" s="111"/>
      <c r="AR18" s="142"/>
      <c r="AS18" s="140"/>
      <c r="AT18" s="111"/>
      <c r="AU18" s="142"/>
      <c r="AV18" s="140"/>
      <c r="AW18" s="111"/>
      <c r="AX18" s="142"/>
      <c r="AY18" s="140"/>
      <c r="AZ18" s="111"/>
      <c r="BA18" s="142"/>
      <c r="BB18" s="140"/>
      <c r="BC18" s="111"/>
      <c r="BD18" s="142"/>
      <c r="BE18" s="140"/>
      <c r="BF18" s="111"/>
      <c r="BG18" s="142"/>
      <c r="BH18" s="140"/>
      <c r="BI18" s="111"/>
      <c r="BJ18" s="142"/>
      <c r="BK18" s="140"/>
      <c r="BL18" s="111"/>
      <c r="BM18" s="142"/>
      <c r="BN18" s="140"/>
      <c r="BO18" s="111"/>
      <c r="BP18" s="142"/>
      <c r="BQ18" s="140"/>
      <c r="BR18" s="111"/>
      <c r="BS18" s="142"/>
      <c r="BT18" s="140"/>
      <c r="BU18" s="111"/>
      <c r="BV18" s="142"/>
      <c r="BW18" s="140"/>
      <c r="BX18" s="111"/>
      <c r="BY18" s="142"/>
    </row>
    <row r="19" spans="1:78" ht="15" customHeight="1" x14ac:dyDescent="0.25">
      <c r="A19" s="220" t="s">
        <v>59</v>
      </c>
      <c r="B19" s="150">
        <v>9</v>
      </c>
      <c r="C19" s="221" t="s">
        <v>44</v>
      </c>
      <c r="D19" s="212">
        <f t="shared" si="15"/>
        <v>9</v>
      </c>
      <c r="E19" s="262">
        <f t="shared" si="19"/>
        <v>1</v>
      </c>
      <c r="F19" s="211">
        <f t="shared" si="16"/>
        <v>2</v>
      </c>
      <c r="G19" s="213">
        <f t="shared" si="17"/>
        <v>4.5</v>
      </c>
      <c r="H19" s="213">
        <f t="shared" si="18"/>
        <v>3.5</v>
      </c>
      <c r="I19" s="140"/>
      <c r="J19" s="111"/>
      <c r="K19" s="218"/>
      <c r="L19" s="140"/>
      <c r="M19" s="111"/>
      <c r="N19" s="110"/>
      <c r="O19" s="140"/>
      <c r="P19" s="111"/>
      <c r="Q19" s="110"/>
      <c r="R19" s="140"/>
      <c r="S19" s="111"/>
      <c r="T19" s="110"/>
      <c r="U19" s="140"/>
      <c r="V19" s="111"/>
      <c r="W19" s="218"/>
      <c r="X19" s="140"/>
      <c r="Y19" s="111"/>
      <c r="Z19" s="218"/>
      <c r="AA19" s="140">
        <v>2</v>
      </c>
      <c r="AB19" s="111">
        <v>7</v>
      </c>
      <c r="AC19" s="218"/>
      <c r="AD19" s="140"/>
      <c r="AE19" s="111"/>
      <c r="AF19" s="218"/>
      <c r="AG19" s="140"/>
      <c r="AH19" s="111"/>
      <c r="AI19" s="218"/>
      <c r="AJ19" s="140"/>
      <c r="AK19" s="111"/>
      <c r="AL19" s="218"/>
      <c r="AM19" s="140"/>
      <c r="AN19" s="111"/>
      <c r="AO19" s="218"/>
      <c r="AP19" s="140"/>
      <c r="AQ19" s="111"/>
      <c r="AR19" s="218"/>
      <c r="AS19" s="140"/>
      <c r="AT19" s="111"/>
      <c r="AU19" s="218"/>
      <c r="AV19" s="140"/>
      <c r="AW19" s="111"/>
      <c r="AX19" s="218"/>
      <c r="AY19" s="140"/>
      <c r="AZ19" s="111"/>
      <c r="BA19" s="218"/>
      <c r="BB19" s="140"/>
      <c r="BC19" s="111"/>
      <c r="BD19" s="218"/>
      <c r="BE19" s="140"/>
      <c r="BF19" s="111"/>
      <c r="BG19" s="218"/>
      <c r="BH19" s="140"/>
      <c r="BI19" s="111"/>
      <c r="BJ19" s="218"/>
      <c r="BK19" s="140"/>
      <c r="BL19" s="111"/>
      <c r="BM19" s="218"/>
      <c r="BN19" s="140"/>
      <c r="BO19" s="111"/>
      <c r="BP19" s="218"/>
      <c r="BQ19" s="140">
        <v>5</v>
      </c>
      <c r="BR19" s="111">
        <v>2</v>
      </c>
      <c r="BS19" s="218">
        <v>1</v>
      </c>
      <c r="BT19" s="140"/>
      <c r="BU19" s="111"/>
      <c r="BV19" s="218"/>
      <c r="BW19" s="140"/>
      <c r="BX19" s="111"/>
      <c r="BY19" s="142"/>
    </row>
    <row r="20" spans="1:78" ht="15" customHeight="1" x14ac:dyDescent="0.25">
      <c r="A20" s="220"/>
      <c r="B20" s="150">
        <v>10</v>
      </c>
      <c r="C20" s="215" t="s">
        <v>13</v>
      </c>
      <c r="D20" s="212">
        <f t="shared" si="15"/>
        <v>9</v>
      </c>
      <c r="E20" s="262">
        <f t="shared" si="19"/>
        <v>3</v>
      </c>
      <c r="F20" s="211">
        <f t="shared" si="16"/>
        <v>2</v>
      </c>
      <c r="G20" s="213">
        <f t="shared" si="17"/>
        <v>4.5</v>
      </c>
      <c r="H20" s="213">
        <f t="shared" si="18"/>
        <v>5.5</v>
      </c>
      <c r="I20" s="141">
        <v>7</v>
      </c>
      <c r="J20" s="113">
        <v>1</v>
      </c>
      <c r="K20" s="112">
        <v>1</v>
      </c>
      <c r="L20" s="141"/>
      <c r="M20" s="113"/>
      <c r="N20" s="112"/>
      <c r="O20" s="141"/>
      <c r="P20" s="113"/>
      <c r="Q20" s="112"/>
      <c r="R20" s="140"/>
      <c r="S20" s="111"/>
      <c r="T20" s="110"/>
      <c r="U20" s="140"/>
      <c r="V20" s="111"/>
      <c r="W20" s="218"/>
      <c r="X20" s="140"/>
      <c r="Y20" s="111"/>
      <c r="Z20" s="218"/>
      <c r="AA20" s="140"/>
      <c r="AB20" s="111"/>
      <c r="AC20" s="218"/>
      <c r="AD20" s="140">
        <v>4</v>
      </c>
      <c r="AE20" s="111">
        <v>8</v>
      </c>
      <c r="AF20" s="218">
        <v>2</v>
      </c>
      <c r="AG20" s="140"/>
      <c r="AH20" s="111"/>
      <c r="AI20" s="218"/>
      <c r="AJ20" s="140"/>
      <c r="AK20" s="111"/>
      <c r="AL20" s="218"/>
      <c r="AM20" s="140"/>
      <c r="AN20" s="111"/>
      <c r="AO20" s="218"/>
      <c r="AP20" s="140"/>
      <c r="AQ20" s="111"/>
      <c r="AR20" s="218"/>
      <c r="AS20" s="140"/>
      <c r="AT20" s="111"/>
      <c r="AU20" s="218"/>
      <c r="AV20" s="140"/>
      <c r="AW20" s="111"/>
      <c r="AX20" s="218"/>
      <c r="AY20" s="140"/>
      <c r="AZ20" s="111"/>
      <c r="BA20" s="218"/>
      <c r="BB20" s="140"/>
      <c r="BC20" s="111"/>
      <c r="BD20" s="218"/>
      <c r="BE20" s="140"/>
      <c r="BF20" s="111"/>
      <c r="BG20" s="218"/>
      <c r="BH20" s="140"/>
      <c r="BI20" s="111"/>
      <c r="BJ20" s="218"/>
      <c r="BK20" s="140"/>
      <c r="BL20" s="111"/>
      <c r="BM20" s="218"/>
      <c r="BN20" s="140"/>
      <c r="BO20" s="111"/>
      <c r="BP20" s="218"/>
      <c r="BQ20" s="140"/>
      <c r="BR20" s="111"/>
      <c r="BS20" s="218"/>
      <c r="BT20" s="140"/>
      <c r="BU20" s="111"/>
      <c r="BV20" s="218"/>
      <c r="BW20" s="140"/>
      <c r="BX20" s="111"/>
      <c r="BY20" s="142"/>
    </row>
    <row r="21" spans="1:78" ht="15" customHeight="1" x14ac:dyDescent="0.25">
      <c r="A21" s="229"/>
      <c r="B21" s="150">
        <v>11</v>
      </c>
      <c r="C21" s="215" t="s">
        <v>39</v>
      </c>
      <c r="D21" s="212">
        <f t="shared" si="15"/>
        <v>6</v>
      </c>
      <c r="E21" s="262">
        <f t="shared" si="19"/>
        <v>2</v>
      </c>
      <c r="F21" s="211">
        <f t="shared" si="16"/>
        <v>3</v>
      </c>
      <c r="G21" s="213">
        <f t="shared" si="17"/>
        <v>2</v>
      </c>
      <c r="H21" s="213">
        <f t="shared" si="18"/>
        <v>6.666666666666667</v>
      </c>
      <c r="I21" s="141"/>
      <c r="J21" s="113"/>
      <c r="K21" s="112"/>
      <c r="L21" s="141"/>
      <c r="M21" s="113"/>
      <c r="N21" s="112"/>
      <c r="O21" s="141"/>
      <c r="P21" s="113"/>
      <c r="Q21" s="112"/>
      <c r="R21" s="140"/>
      <c r="S21" s="111"/>
      <c r="T21" s="110"/>
      <c r="U21" s="140"/>
      <c r="V21" s="111"/>
      <c r="W21" s="218"/>
      <c r="X21" s="140"/>
      <c r="Y21" s="111"/>
      <c r="Z21" s="142"/>
      <c r="AA21" s="140"/>
      <c r="AB21" s="111"/>
      <c r="AC21" s="142"/>
      <c r="AD21" s="140"/>
      <c r="AE21" s="111"/>
      <c r="AF21" s="142"/>
      <c r="AG21" s="140"/>
      <c r="AH21" s="111"/>
      <c r="AI21" s="142"/>
      <c r="AJ21" s="140">
        <v>6</v>
      </c>
      <c r="AK21" s="111">
        <v>4</v>
      </c>
      <c r="AL21" s="142">
        <v>1</v>
      </c>
      <c r="AM21" s="140"/>
      <c r="AN21" s="111"/>
      <c r="AO21" s="142"/>
      <c r="AP21" s="140"/>
      <c r="AQ21" s="111"/>
      <c r="AR21" s="142"/>
      <c r="AS21" s="140"/>
      <c r="AT21" s="111"/>
      <c r="AU21" s="142"/>
      <c r="AV21" s="140"/>
      <c r="AW21" s="111"/>
      <c r="AX21" s="142"/>
      <c r="AY21" s="140"/>
      <c r="AZ21" s="111"/>
      <c r="BA21" s="142"/>
      <c r="BB21" s="140">
        <v>7</v>
      </c>
      <c r="BC21" s="111">
        <v>1</v>
      </c>
      <c r="BD21" s="142"/>
      <c r="BE21" s="140"/>
      <c r="BF21" s="111"/>
      <c r="BG21" s="142"/>
      <c r="BH21" s="140"/>
      <c r="BI21" s="111"/>
      <c r="BJ21" s="142"/>
      <c r="BK21" s="140"/>
      <c r="BL21" s="111"/>
      <c r="BM21" s="142"/>
      <c r="BN21" s="140">
        <v>7</v>
      </c>
      <c r="BO21" s="111">
        <v>1</v>
      </c>
      <c r="BP21" s="142">
        <v>1</v>
      </c>
      <c r="BQ21" s="140"/>
      <c r="BR21" s="111"/>
      <c r="BS21" s="142"/>
      <c r="BT21" s="140"/>
      <c r="BU21" s="111"/>
      <c r="BV21" s="142"/>
      <c r="BW21" s="140"/>
      <c r="BX21" s="111"/>
      <c r="BY21" s="142"/>
    </row>
    <row r="22" spans="1:78" ht="15.75" thickBot="1" x14ac:dyDescent="0.3">
      <c r="A22" s="230"/>
      <c r="B22" s="150">
        <v>12</v>
      </c>
      <c r="C22" s="226" t="s">
        <v>25</v>
      </c>
      <c r="D22" s="254">
        <f t="shared" si="15"/>
        <v>2</v>
      </c>
      <c r="E22" s="262">
        <f t="shared" si="19"/>
        <v>2</v>
      </c>
      <c r="F22" s="211">
        <f t="shared" si="16"/>
        <v>1</v>
      </c>
      <c r="G22" s="213">
        <f t="shared" si="17"/>
        <v>2</v>
      </c>
      <c r="H22" s="213">
        <f t="shared" si="18"/>
        <v>6</v>
      </c>
      <c r="I22" s="227">
        <v>6</v>
      </c>
      <c r="J22" s="113">
        <v>2</v>
      </c>
      <c r="K22" s="228">
        <v>2</v>
      </c>
      <c r="L22" s="141"/>
      <c r="M22" s="113"/>
      <c r="N22" s="112"/>
      <c r="O22" s="141"/>
      <c r="P22" s="113"/>
      <c r="Q22" s="112"/>
      <c r="R22" s="140"/>
      <c r="S22" s="111"/>
      <c r="T22" s="110"/>
      <c r="U22" s="140"/>
      <c r="V22" s="111"/>
      <c r="W22" s="218"/>
      <c r="X22" s="140"/>
      <c r="Y22" s="111"/>
      <c r="Z22" s="218"/>
      <c r="AA22" s="140"/>
      <c r="AB22" s="111"/>
      <c r="AC22" s="218"/>
      <c r="AD22" s="140"/>
      <c r="AE22" s="111"/>
      <c r="AF22" s="218"/>
      <c r="AG22" s="140"/>
      <c r="AH22" s="111"/>
      <c r="AI22" s="218"/>
      <c r="AJ22" s="140"/>
      <c r="AK22" s="111"/>
      <c r="AL22" s="218"/>
      <c r="AM22" s="140"/>
      <c r="AN22" s="111"/>
      <c r="AO22" s="218"/>
      <c r="AP22" s="140"/>
      <c r="AQ22" s="111"/>
      <c r="AR22" s="218"/>
      <c r="AS22" s="140"/>
      <c r="AT22" s="111"/>
      <c r="AU22" s="218"/>
      <c r="AV22" s="140"/>
      <c r="AW22" s="111"/>
      <c r="AX22" s="218"/>
      <c r="AY22" s="140"/>
      <c r="AZ22" s="111"/>
      <c r="BA22" s="218"/>
      <c r="BB22" s="140"/>
      <c r="BC22" s="111"/>
      <c r="BD22" s="218"/>
      <c r="BE22" s="140"/>
      <c r="BF22" s="111"/>
      <c r="BG22" s="218"/>
      <c r="BH22" s="140"/>
      <c r="BI22" s="111"/>
      <c r="BJ22" s="218"/>
      <c r="BK22" s="140"/>
      <c r="BL22" s="111"/>
      <c r="BM22" s="218"/>
      <c r="BN22" s="140"/>
      <c r="BO22" s="111"/>
      <c r="BP22" s="218"/>
      <c r="BQ22" s="140"/>
      <c r="BR22" s="111"/>
      <c r="BS22" s="218"/>
      <c r="BT22" s="140"/>
      <c r="BU22" s="111"/>
      <c r="BV22" s="218"/>
      <c r="BW22" s="140"/>
      <c r="BX22" s="111"/>
      <c r="BY22" s="218"/>
      <c r="BZ22" s="231"/>
    </row>
    <row r="23" spans="1:78" ht="15" customHeight="1" thickTop="1" x14ac:dyDescent="0.25">
      <c r="A23" s="223"/>
      <c r="B23" s="145"/>
      <c r="C23" s="216" t="s">
        <v>53</v>
      </c>
      <c r="D23" s="212">
        <f t="shared" si="15"/>
        <v>47</v>
      </c>
      <c r="E23" s="263">
        <f t="shared" si="19"/>
        <v>9</v>
      </c>
      <c r="F23" s="252">
        <f t="shared" si="16"/>
        <v>9</v>
      </c>
      <c r="G23" s="248">
        <f t="shared" si="17"/>
        <v>5.2222222222222223</v>
      </c>
      <c r="H23" s="249">
        <f t="shared" si="18"/>
        <v>4</v>
      </c>
      <c r="I23" s="148"/>
      <c r="J23" s="146"/>
      <c r="K23" s="147"/>
      <c r="L23" s="148">
        <v>4</v>
      </c>
      <c r="M23" s="146">
        <v>5</v>
      </c>
      <c r="N23" s="147"/>
      <c r="O23" s="148"/>
      <c r="P23" s="146"/>
      <c r="Q23" s="147"/>
      <c r="R23" s="217"/>
      <c r="S23" s="149"/>
      <c r="T23" s="149"/>
      <c r="U23" s="148">
        <v>3</v>
      </c>
      <c r="V23" s="146">
        <v>5</v>
      </c>
      <c r="W23" s="147">
        <v>2</v>
      </c>
      <c r="X23" s="148"/>
      <c r="Y23" s="146"/>
      <c r="Z23" s="147"/>
      <c r="AA23" s="148">
        <v>4</v>
      </c>
      <c r="AB23" s="146">
        <v>4</v>
      </c>
      <c r="AC23" s="147"/>
      <c r="AD23" s="148">
        <v>7</v>
      </c>
      <c r="AE23" s="146">
        <v>4</v>
      </c>
      <c r="AF23" s="147">
        <v>1</v>
      </c>
      <c r="AG23" s="148"/>
      <c r="AH23" s="146"/>
      <c r="AI23" s="147"/>
      <c r="AJ23" s="148">
        <v>7</v>
      </c>
      <c r="AK23" s="146">
        <v>3</v>
      </c>
      <c r="AL23" s="147"/>
      <c r="AM23" s="148"/>
      <c r="AN23" s="146"/>
      <c r="AO23" s="147"/>
      <c r="AP23" s="148"/>
      <c r="AQ23" s="146"/>
      <c r="AR23" s="147"/>
      <c r="AS23" s="148"/>
      <c r="AT23" s="146"/>
      <c r="AU23" s="147"/>
      <c r="AV23" s="148">
        <v>1</v>
      </c>
      <c r="AW23" s="146">
        <v>11</v>
      </c>
      <c r="AX23" s="147"/>
      <c r="AY23" s="148">
        <v>4</v>
      </c>
      <c r="AZ23" s="146">
        <v>4</v>
      </c>
      <c r="BA23" s="147">
        <v>3</v>
      </c>
      <c r="BB23" s="148">
        <v>2</v>
      </c>
      <c r="BC23" s="146">
        <v>7</v>
      </c>
      <c r="BD23" s="147"/>
      <c r="BE23" s="148"/>
      <c r="BF23" s="146"/>
      <c r="BG23" s="147"/>
      <c r="BH23" s="148"/>
      <c r="BI23" s="146"/>
      <c r="BJ23" s="147"/>
      <c r="BK23" s="148"/>
      <c r="BL23" s="146"/>
      <c r="BM23" s="147"/>
      <c r="BN23" s="148">
        <v>4</v>
      </c>
      <c r="BO23" s="146">
        <v>4</v>
      </c>
      <c r="BP23" s="147">
        <v>3</v>
      </c>
      <c r="BQ23" s="148"/>
      <c r="BR23" s="146"/>
      <c r="BS23" s="147"/>
      <c r="BT23" s="148"/>
      <c r="BU23" s="146"/>
      <c r="BV23" s="147"/>
      <c r="BW23" s="148"/>
      <c r="BX23" s="146"/>
      <c r="BY23" s="147"/>
    </row>
    <row r="24" spans="1:78" ht="15" customHeight="1" x14ac:dyDescent="0.25">
      <c r="A24" s="224"/>
      <c r="B24" s="109"/>
      <c r="C24" s="221" t="s">
        <v>60</v>
      </c>
      <c r="D24" s="212">
        <f t="shared" si="15"/>
        <v>20</v>
      </c>
      <c r="E24" s="262">
        <f t="shared" si="19"/>
        <v>8</v>
      </c>
      <c r="F24" s="211">
        <f t="shared" si="16"/>
        <v>3</v>
      </c>
      <c r="G24" s="213">
        <f t="shared" si="17"/>
        <v>6.666666666666667</v>
      </c>
      <c r="H24" s="213">
        <f t="shared" si="18"/>
        <v>2.6666666666666665</v>
      </c>
      <c r="I24" s="140"/>
      <c r="J24" s="222"/>
      <c r="K24" s="218"/>
      <c r="L24" s="140"/>
      <c r="M24" s="222"/>
      <c r="N24" s="218"/>
      <c r="O24" s="140"/>
      <c r="P24" s="222"/>
      <c r="Q24" s="218"/>
      <c r="R24" s="138"/>
      <c r="S24" s="26"/>
      <c r="T24" s="26"/>
      <c r="U24" s="140"/>
      <c r="V24" s="222"/>
      <c r="W24" s="218"/>
      <c r="X24" s="140">
        <v>6</v>
      </c>
      <c r="Y24" s="222">
        <v>3</v>
      </c>
      <c r="Z24" s="218">
        <v>2</v>
      </c>
      <c r="AA24" s="140"/>
      <c r="AB24" s="222"/>
      <c r="AC24" s="218"/>
      <c r="AD24" s="140"/>
      <c r="AE24" s="222"/>
      <c r="AF24" s="218"/>
      <c r="AG24" s="140"/>
      <c r="AH24" s="222"/>
      <c r="AI24" s="218"/>
      <c r="AJ24" s="140"/>
      <c r="AK24" s="222"/>
      <c r="AL24" s="218"/>
      <c r="AM24" s="140"/>
      <c r="AN24" s="222"/>
      <c r="AO24" s="218"/>
      <c r="AP24" s="140"/>
      <c r="AQ24" s="222"/>
      <c r="AR24" s="218"/>
      <c r="AS24" s="140"/>
      <c r="AT24" s="222"/>
      <c r="AU24" s="218"/>
      <c r="AV24" s="140"/>
      <c r="AW24" s="222"/>
      <c r="AX24" s="218"/>
      <c r="AY24" s="140"/>
      <c r="AZ24" s="222"/>
      <c r="BA24" s="218"/>
      <c r="BB24" s="140"/>
      <c r="BC24" s="222"/>
      <c r="BD24" s="218"/>
      <c r="BE24" s="140"/>
      <c r="BF24" s="222"/>
      <c r="BG24" s="218"/>
      <c r="BH24" s="140"/>
      <c r="BI24" s="222"/>
      <c r="BJ24" s="218"/>
      <c r="BK24" s="140"/>
      <c r="BL24" s="222"/>
      <c r="BM24" s="218"/>
      <c r="BN24" s="140"/>
      <c r="BO24" s="222"/>
      <c r="BP24" s="218"/>
      <c r="BQ24" s="140">
        <v>1</v>
      </c>
      <c r="BR24" s="222">
        <v>8</v>
      </c>
      <c r="BS24" s="218">
        <v>3</v>
      </c>
      <c r="BT24" s="140">
        <v>1</v>
      </c>
      <c r="BU24" s="222">
        <v>9</v>
      </c>
      <c r="BV24" s="218">
        <v>3</v>
      </c>
      <c r="BW24" s="140"/>
      <c r="BX24" s="222"/>
      <c r="BY24" s="142"/>
    </row>
    <row r="25" spans="1:78" ht="15" customHeight="1" x14ac:dyDescent="0.25">
      <c r="A25" s="224"/>
      <c r="B25" s="109"/>
      <c r="C25" s="221" t="s">
        <v>52</v>
      </c>
      <c r="D25" s="212">
        <f t="shared" si="15"/>
        <v>19</v>
      </c>
      <c r="E25" s="262">
        <f t="shared" si="19"/>
        <v>5</v>
      </c>
      <c r="F25" s="211">
        <f t="shared" si="16"/>
        <v>4</v>
      </c>
      <c r="G25" s="213">
        <f t="shared" si="17"/>
        <v>4.75</v>
      </c>
      <c r="H25" s="213">
        <f t="shared" si="18"/>
        <v>4.75</v>
      </c>
      <c r="I25" s="140"/>
      <c r="J25" s="222"/>
      <c r="K25" s="218"/>
      <c r="L25" s="140">
        <v>3</v>
      </c>
      <c r="M25" s="222">
        <v>6</v>
      </c>
      <c r="N25" s="218">
        <v>2</v>
      </c>
      <c r="O25" s="140"/>
      <c r="P25" s="222"/>
      <c r="Q25" s="218"/>
      <c r="R25" s="138"/>
      <c r="S25" s="26"/>
      <c r="T25" s="26"/>
      <c r="U25" s="140">
        <v>6</v>
      </c>
      <c r="V25" s="222">
        <v>2</v>
      </c>
      <c r="W25" s="218">
        <v>1</v>
      </c>
      <c r="X25" s="140"/>
      <c r="Y25" s="222"/>
      <c r="Z25" s="218"/>
      <c r="AA25" s="140"/>
      <c r="AB25" s="222"/>
      <c r="AC25" s="218"/>
      <c r="AD25" s="140">
        <v>3</v>
      </c>
      <c r="AE25" s="222">
        <v>8</v>
      </c>
      <c r="AF25" s="218">
        <v>1</v>
      </c>
      <c r="AG25" s="140"/>
      <c r="AH25" s="222"/>
      <c r="AI25" s="218"/>
      <c r="AJ25" s="140"/>
      <c r="AK25" s="222"/>
      <c r="AL25" s="218"/>
      <c r="AM25" s="140"/>
      <c r="AN25" s="222"/>
      <c r="AO25" s="218"/>
      <c r="AP25" s="140"/>
      <c r="AQ25" s="222"/>
      <c r="AR25" s="218"/>
      <c r="AS25" s="140"/>
      <c r="AT25" s="222"/>
      <c r="AU25" s="142"/>
      <c r="AV25" s="140">
        <v>7</v>
      </c>
      <c r="AW25" s="222">
        <v>3</v>
      </c>
      <c r="AX25" s="142">
        <v>1</v>
      </c>
      <c r="AY25" s="140"/>
      <c r="AZ25" s="222"/>
      <c r="BA25" s="142"/>
      <c r="BB25" s="140"/>
      <c r="BC25" s="222"/>
      <c r="BD25" s="142"/>
      <c r="BE25" s="140"/>
      <c r="BF25" s="222"/>
      <c r="BG25" s="142"/>
      <c r="BH25" s="140"/>
      <c r="BI25" s="222"/>
      <c r="BJ25" s="142"/>
      <c r="BK25" s="140"/>
      <c r="BL25" s="222"/>
      <c r="BM25" s="142"/>
      <c r="BN25" s="140"/>
      <c r="BO25" s="222"/>
      <c r="BP25" s="142"/>
      <c r="BQ25" s="140"/>
      <c r="BR25" s="222"/>
      <c r="BS25" s="142"/>
      <c r="BT25" s="140"/>
      <c r="BU25" s="222"/>
      <c r="BV25" s="142"/>
      <c r="BW25" s="140"/>
      <c r="BX25" s="222"/>
      <c r="BY25" s="142"/>
    </row>
    <row r="26" spans="1:78" ht="15" customHeight="1" x14ac:dyDescent="0.25">
      <c r="A26" s="224"/>
      <c r="B26" s="109"/>
      <c r="C26" s="221" t="s">
        <v>62</v>
      </c>
      <c r="D26" s="212">
        <f t="shared" si="15"/>
        <v>13</v>
      </c>
      <c r="E26" s="262">
        <f t="shared" si="19"/>
        <v>1</v>
      </c>
      <c r="F26" s="211">
        <f t="shared" si="16"/>
        <v>5</v>
      </c>
      <c r="G26" s="213">
        <f t="shared" si="17"/>
        <v>2.6</v>
      </c>
      <c r="H26" s="213">
        <f t="shared" si="18"/>
        <v>5.4</v>
      </c>
      <c r="I26" s="140"/>
      <c r="J26" s="222"/>
      <c r="K26" s="218"/>
      <c r="L26" s="140"/>
      <c r="M26" s="222"/>
      <c r="N26" s="218"/>
      <c r="O26" s="140"/>
      <c r="P26" s="222"/>
      <c r="Q26" s="218"/>
      <c r="R26" s="138"/>
      <c r="S26" s="26"/>
      <c r="T26" s="26"/>
      <c r="U26" s="140"/>
      <c r="V26" s="222"/>
      <c r="W26" s="218"/>
      <c r="X26" s="140"/>
      <c r="Y26" s="222"/>
      <c r="Z26" s="218"/>
      <c r="AA26" s="140"/>
      <c r="AB26" s="222"/>
      <c r="AC26" s="218"/>
      <c r="AD26" s="140"/>
      <c r="AE26" s="222"/>
      <c r="AF26" s="218"/>
      <c r="AG26" s="140"/>
      <c r="AH26" s="222"/>
      <c r="AI26" s="218"/>
      <c r="AJ26" s="140"/>
      <c r="AK26" s="222"/>
      <c r="AL26" s="218"/>
      <c r="AM26" s="140"/>
      <c r="AN26" s="222"/>
      <c r="AO26" s="218"/>
      <c r="AP26" s="140"/>
      <c r="AQ26" s="222"/>
      <c r="AR26" s="218"/>
      <c r="AS26" s="140">
        <v>6</v>
      </c>
      <c r="AT26" s="222">
        <v>1</v>
      </c>
      <c r="AU26" s="142">
        <v>1</v>
      </c>
      <c r="AV26" s="140">
        <v>9</v>
      </c>
      <c r="AW26" s="222">
        <v>1</v>
      </c>
      <c r="AX26" s="142"/>
      <c r="AY26" s="140">
        <v>3</v>
      </c>
      <c r="AZ26" s="222">
        <v>5</v>
      </c>
      <c r="BA26" s="142"/>
      <c r="BB26" s="140"/>
      <c r="BC26" s="222"/>
      <c r="BD26" s="142"/>
      <c r="BE26" s="140"/>
      <c r="BF26" s="222"/>
      <c r="BG26" s="142"/>
      <c r="BH26" s="140">
        <v>2</v>
      </c>
      <c r="BI26" s="222">
        <v>5</v>
      </c>
      <c r="BJ26" s="142"/>
      <c r="BK26" s="140"/>
      <c r="BL26" s="222"/>
      <c r="BM26" s="142"/>
      <c r="BN26" s="140"/>
      <c r="BO26" s="222"/>
      <c r="BP26" s="142"/>
      <c r="BQ26" s="140"/>
      <c r="BR26" s="222"/>
      <c r="BS26" s="142"/>
      <c r="BT26" s="140">
        <v>7</v>
      </c>
      <c r="BU26" s="222">
        <v>1</v>
      </c>
      <c r="BV26" s="142"/>
      <c r="BW26" s="140"/>
      <c r="BX26" s="222"/>
      <c r="BY26" s="142"/>
      <c r="BZ26" s="234"/>
    </row>
    <row r="27" spans="1:78" ht="15" customHeight="1" x14ac:dyDescent="0.25">
      <c r="A27" s="224"/>
      <c r="B27" s="109"/>
      <c r="C27" s="221" t="s">
        <v>51</v>
      </c>
      <c r="D27" s="212">
        <f t="shared" si="15"/>
        <v>12</v>
      </c>
      <c r="E27" s="262">
        <f t="shared" si="19"/>
        <v>0</v>
      </c>
      <c r="F27" s="211">
        <f t="shared" si="16"/>
        <v>2</v>
      </c>
      <c r="G27" s="213">
        <f t="shared" si="17"/>
        <v>6</v>
      </c>
      <c r="H27" s="213">
        <f t="shared" si="18"/>
        <v>3.5</v>
      </c>
      <c r="I27" s="140"/>
      <c r="J27" s="222"/>
      <c r="K27" s="218"/>
      <c r="L27" s="140">
        <v>1</v>
      </c>
      <c r="M27" s="222">
        <v>10</v>
      </c>
      <c r="N27" s="218"/>
      <c r="O27" s="140"/>
      <c r="P27" s="222"/>
      <c r="Q27" s="218"/>
      <c r="R27" s="138"/>
      <c r="S27" s="26"/>
      <c r="T27" s="26"/>
      <c r="U27" s="140"/>
      <c r="V27" s="222"/>
      <c r="W27" s="218"/>
      <c r="X27" s="140"/>
      <c r="Y27" s="222"/>
      <c r="Z27" s="218"/>
      <c r="AA27" s="140">
        <v>6</v>
      </c>
      <c r="AB27" s="222">
        <v>2</v>
      </c>
      <c r="AC27" s="142"/>
      <c r="AD27" s="140"/>
      <c r="AE27" s="222"/>
      <c r="AF27" s="142"/>
      <c r="AG27" s="140"/>
      <c r="AH27" s="222"/>
      <c r="AI27" s="142"/>
      <c r="AJ27" s="140"/>
      <c r="AK27" s="222"/>
      <c r="AL27" s="142"/>
      <c r="AM27" s="140"/>
      <c r="AN27" s="222"/>
      <c r="AO27" s="142"/>
      <c r="AP27" s="140"/>
      <c r="AQ27" s="222"/>
      <c r="AR27" s="142"/>
      <c r="AS27" s="140"/>
      <c r="AT27" s="222"/>
      <c r="AU27" s="142"/>
      <c r="AV27" s="140"/>
      <c r="AW27" s="222"/>
      <c r="AX27" s="142"/>
      <c r="AY27" s="140"/>
      <c r="AZ27" s="222"/>
      <c r="BA27" s="142"/>
      <c r="BB27" s="140"/>
      <c r="BC27" s="222"/>
      <c r="BD27" s="142"/>
      <c r="BE27" s="140"/>
      <c r="BF27" s="222"/>
      <c r="BG27" s="142"/>
      <c r="BH27" s="140"/>
      <c r="BI27" s="222"/>
      <c r="BJ27" s="142"/>
      <c r="BK27" s="140"/>
      <c r="BL27" s="222"/>
      <c r="BM27" s="142"/>
      <c r="BN27" s="140"/>
      <c r="BO27" s="222"/>
      <c r="BP27" s="142"/>
      <c r="BQ27" s="140"/>
      <c r="BR27" s="222"/>
      <c r="BS27" s="142"/>
      <c r="BT27" s="140"/>
      <c r="BU27" s="222"/>
      <c r="BV27" s="142"/>
      <c r="BW27" s="140"/>
      <c r="BX27" s="222"/>
      <c r="BY27" s="142"/>
    </row>
    <row r="28" spans="1:78" ht="15" customHeight="1" x14ac:dyDescent="0.25">
      <c r="A28" s="224"/>
      <c r="B28" s="109"/>
      <c r="C28" s="214" t="s">
        <v>54</v>
      </c>
      <c r="D28" s="212">
        <f t="shared" si="15"/>
        <v>10</v>
      </c>
      <c r="E28" s="262">
        <f t="shared" si="19"/>
        <v>0</v>
      </c>
      <c r="F28" s="211">
        <f t="shared" si="16"/>
        <v>4</v>
      </c>
      <c r="G28" s="213">
        <f t="shared" si="17"/>
        <v>2.5</v>
      </c>
      <c r="H28" s="213">
        <f t="shared" si="18"/>
        <v>7</v>
      </c>
      <c r="I28" s="140"/>
      <c r="J28" s="111"/>
      <c r="K28" s="218"/>
      <c r="L28" s="140">
        <v>7</v>
      </c>
      <c r="M28" s="111">
        <v>2</v>
      </c>
      <c r="N28" s="110"/>
      <c r="O28" s="140"/>
      <c r="P28" s="111"/>
      <c r="Q28" s="110"/>
      <c r="R28" s="138"/>
      <c r="S28"/>
      <c r="T28" s="26"/>
      <c r="U28" s="140">
        <v>5</v>
      </c>
      <c r="V28" s="111">
        <v>3</v>
      </c>
      <c r="W28" s="218"/>
      <c r="X28" s="140"/>
      <c r="Y28" s="111"/>
      <c r="Z28" s="218"/>
      <c r="AA28" s="140"/>
      <c r="AB28" s="111"/>
      <c r="AC28" s="218"/>
      <c r="AD28" s="140">
        <v>10</v>
      </c>
      <c r="AE28" s="111">
        <v>1</v>
      </c>
      <c r="AF28" s="218"/>
      <c r="AG28" s="140"/>
      <c r="AH28" s="111"/>
      <c r="AI28" s="218"/>
      <c r="AJ28" s="140"/>
      <c r="AK28" s="111"/>
      <c r="AL28" s="218"/>
      <c r="AM28" s="140"/>
      <c r="AN28" s="111"/>
      <c r="AO28" s="218"/>
      <c r="AP28" s="140"/>
      <c r="AQ28" s="111"/>
      <c r="AR28" s="218"/>
      <c r="AS28" s="140"/>
      <c r="AT28" s="111"/>
      <c r="AU28" s="218"/>
      <c r="AV28" s="140">
        <v>6</v>
      </c>
      <c r="AW28" s="111">
        <v>4</v>
      </c>
      <c r="AX28" s="218"/>
      <c r="AY28" s="140"/>
      <c r="AZ28" s="111"/>
      <c r="BA28" s="218"/>
      <c r="BB28" s="140"/>
      <c r="BC28" s="111"/>
      <c r="BD28" s="218"/>
      <c r="BE28" s="140"/>
      <c r="BF28" s="111"/>
      <c r="BG28" s="218"/>
      <c r="BH28" s="140"/>
      <c r="BI28" s="111"/>
      <c r="BJ28" s="218"/>
      <c r="BK28" s="140"/>
      <c r="BL28" s="111"/>
      <c r="BM28" s="218"/>
      <c r="BN28" s="140"/>
      <c r="BO28" s="111"/>
      <c r="BP28" s="218"/>
      <c r="BQ28" s="140"/>
      <c r="BR28" s="111"/>
      <c r="BS28" s="218"/>
      <c r="BT28" s="140"/>
      <c r="BU28" s="111"/>
      <c r="BV28" s="218"/>
      <c r="BW28" s="140"/>
      <c r="BX28" s="111"/>
      <c r="BY28" s="218"/>
      <c r="BZ28" s="231"/>
    </row>
    <row r="29" spans="1:78" ht="15" customHeight="1" x14ac:dyDescent="0.25">
      <c r="A29" s="224"/>
      <c r="B29" s="109"/>
      <c r="C29" s="221" t="s">
        <v>61</v>
      </c>
      <c r="D29" s="212">
        <f t="shared" si="15"/>
        <v>9</v>
      </c>
      <c r="E29" s="262">
        <f t="shared" si="19"/>
        <v>3</v>
      </c>
      <c r="F29" s="211">
        <f t="shared" si="16"/>
        <v>3</v>
      </c>
      <c r="G29" s="213">
        <f t="shared" si="17"/>
        <v>3</v>
      </c>
      <c r="H29" s="213">
        <f t="shared" si="18"/>
        <v>5.666666666666667</v>
      </c>
      <c r="I29" s="140"/>
      <c r="J29" s="222"/>
      <c r="K29" s="218"/>
      <c r="L29" s="140"/>
      <c r="M29" s="222"/>
      <c r="N29" s="218"/>
      <c r="O29" s="140"/>
      <c r="P29" s="222"/>
      <c r="Q29" s="218"/>
      <c r="R29" s="138"/>
      <c r="S29" s="26"/>
      <c r="T29" s="26"/>
      <c r="U29" s="140"/>
      <c r="V29" s="222"/>
      <c r="W29" s="218"/>
      <c r="X29" s="140">
        <v>5</v>
      </c>
      <c r="Y29" s="222">
        <v>4</v>
      </c>
      <c r="Z29" s="142">
        <v>2</v>
      </c>
      <c r="AA29" s="143"/>
      <c r="AB29" s="222"/>
      <c r="AC29" s="218"/>
      <c r="AD29" s="140"/>
      <c r="AE29" s="222"/>
      <c r="AF29" s="218"/>
      <c r="AG29" s="140"/>
      <c r="AH29" s="222"/>
      <c r="AI29" s="218"/>
      <c r="AJ29" s="140">
        <v>8</v>
      </c>
      <c r="AK29" s="222">
        <v>2</v>
      </c>
      <c r="AL29" s="218">
        <v>1</v>
      </c>
      <c r="AM29" s="140"/>
      <c r="AN29" s="222"/>
      <c r="AO29" s="218"/>
      <c r="AP29" s="140"/>
      <c r="AQ29" s="222"/>
      <c r="AR29" s="218"/>
      <c r="AS29" s="140"/>
      <c r="AT29" s="222"/>
      <c r="AU29" s="218"/>
      <c r="AV29" s="140"/>
      <c r="AW29" s="222"/>
      <c r="AX29" s="218"/>
      <c r="AY29" s="140"/>
      <c r="AZ29" s="222"/>
      <c r="BA29" s="218"/>
      <c r="BB29" s="140"/>
      <c r="BC29" s="222"/>
      <c r="BD29" s="218"/>
      <c r="BE29" s="140"/>
      <c r="BF29" s="222"/>
      <c r="BG29" s="218"/>
      <c r="BH29" s="140"/>
      <c r="BI29" s="222"/>
      <c r="BJ29" s="218"/>
      <c r="BK29" s="140"/>
      <c r="BL29" s="222"/>
      <c r="BM29" s="218"/>
      <c r="BN29" s="140"/>
      <c r="BO29" s="222"/>
      <c r="BP29" s="218"/>
      <c r="BQ29" s="140">
        <v>4</v>
      </c>
      <c r="BR29" s="222">
        <v>3</v>
      </c>
      <c r="BS29" s="218"/>
      <c r="BT29" s="140"/>
      <c r="BU29" s="222"/>
      <c r="BV29" s="218"/>
      <c r="BW29" s="140"/>
      <c r="BX29" s="222"/>
      <c r="BY29" s="218"/>
      <c r="BZ29" s="231"/>
    </row>
    <row r="30" spans="1:78" ht="15" customHeight="1" x14ac:dyDescent="0.25">
      <c r="A30" s="224"/>
      <c r="B30" s="109"/>
      <c r="C30" s="221" t="s">
        <v>92</v>
      </c>
      <c r="D30" s="212">
        <f t="shared" si="15"/>
        <v>7</v>
      </c>
      <c r="E30" s="262">
        <f t="shared" si="19"/>
        <v>3</v>
      </c>
      <c r="F30" s="211">
        <f t="shared" si="16"/>
        <v>2</v>
      </c>
      <c r="G30" s="213">
        <f t="shared" si="17"/>
        <v>3.5</v>
      </c>
      <c r="H30" s="213">
        <f t="shared" si="18"/>
        <v>5.5</v>
      </c>
      <c r="I30" s="140"/>
      <c r="J30" s="222"/>
      <c r="K30" s="142"/>
      <c r="L30" s="143"/>
      <c r="M30" s="222"/>
      <c r="N30" s="218"/>
      <c r="O30" s="140"/>
      <c r="P30" s="222"/>
      <c r="Q30" s="218"/>
      <c r="R30" s="138"/>
      <c r="S30" s="26"/>
      <c r="T30" s="162"/>
      <c r="U30" s="143"/>
      <c r="V30" s="222"/>
      <c r="W30" s="142"/>
      <c r="X30" s="143"/>
      <c r="Y30" s="222"/>
      <c r="Z30" s="142"/>
      <c r="AA30" s="143"/>
      <c r="AB30" s="222"/>
      <c r="AC30" s="142"/>
      <c r="AD30" s="143"/>
      <c r="AE30" s="222"/>
      <c r="AF30" s="142"/>
      <c r="AG30" s="143"/>
      <c r="AH30" s="222"/>
      <c r="AI30" s="142"/>
      <c r="AJ30" s="143"/>
      <c r="AK30" s="222"/>
      <c r="AL30" s="142"/>
      <c r="AM30" s="143"/>
      <c r="AN30" s="222"/>
      <c r="AO30" s="142"/>
      <c r="AP30" s="143"/>
      <c r="AQ30" s="222"/>
      <c r="AR30" s="142"/>
      <c r="AS30" s="143"/>
      <c r="AT30" s="222"/>
      <c r="AU30" s="142"/>
      <c r="AV30" s="143">
        <v>4</v>
      </c>
      <c r="AW30" s="222">
        <v>6</v>
      </c>
      <c r="AX30" s="142">
        <v>1</v>
      </c>
      <c r="AY30" s="143">
        <v>7</v>
      </c>
      <c r="AZ30" s="222">
        <v>1</v>
      </c>
      <c r="BA30" s="142">
        <v>2</v>
      </c>
      <c r="BB30" s="143"/>
      <c r="BC30" s="222"/>
      <c r="BD30" s="142"/>
      <c r="BE30" s="143"/>
      <c r="BF30" s="222"/>
      <c r="BG30" s="142"/>
      <c r="BH30" s="143"/>
      <c r="BI30" s="222"/>
      <c r="BJ30" s="142"/>
      <c r="BK30" s="143"/>
      <c r="BL30" s="222"/>
      <c r="BM30" s="142"/>
      <c r="BN30" s="143"/>
      <c r="BO30" s="222"/>
      <c r="BP30" s="142"/>
      <c r="BQ30" s="143"/>
      <c r="BR30" s="222"/>
      <c r="BS30" s="142"/>
      <c r="BT30" s="143"/>
      <c r="BU30" s="222"/>
      <c r="BV30" s="142"/>
      <c r="BW30" s="143"/>
      <c r="BX30" s="222"/>
      <c r="BY30" s="142"/>
      <c r="BZ30" s="234"/>
    </row>
    <row r="31" spans="1:78" ht="15" customHeight="1" x14ac:dyDescent="0.25">
      <c r="A31" s="224"/>
      <c r="B31" s="109"/>
      <c r="C31" s="221" t="s">
        <v>93</v>
      </c>
      <c r="D31" s="212">
        <f t="shared" si="15"/>
        <v>2</v>
      </c>
      <c r="E31" s="262">
        <f t="shared" si="19"/>
        <v>0</v>
      </c>
      <c r="F31" s="211">
        <f t="shared" si="16"/>
        <v>1</v>
      </c>
      <c r="G31" s="213">
        <f t="shared" si="17"/>
        <v>2</v>
      </c>
      <c r="H31" s="213">
        <f t="shared" si="18"/>
        <v>6</v>
      </c>
      <c r="I31" s="140"/>
      <c r="J31" s="222"/>
      <c r="K31" s="218"/>
      <c r="L31" s="140"/>
      <c r="M31" s="222"/>
      <c r="N31" s="218"/>
      <c r="O31" s="140"/>
      <c r="P31" s="222"/>
      <c r="Q31" s="218"/>
      <c r="R31" s="138"/>
      <c r="S31" s="26"/>
      <c r="T31" s="26"/>
      <c r="U31" s="140"/>
      <c r="V31" s="222"/>
      <c r="W31" s="218"/>
      <c r="X31" s="140"/>
      <c r="Y31" s="222"/>
      <c r="Z31" s="142"/>
      <c r="AA31" s="140"/>
      <c r="AB31" s="222"/>
      <c r="AC31" s="142"/>
      <c r="AD31" s="140"/>
      <c r="AE31" s="222"/>
      <c r="AF31" s="142"/>
      <c r="AG31" s="140"/>
      <c r="AH31" s="222"/>
      <c r="AI31" s="142"/>
      <c r="AJ31" s="140"/>
      <c r="AK31" s="222"/>
      <c r="AL31" s="142"/>
      <c r="AM31" s="140"/>
      <c r="AN31" s="222"/>
      <c r="AO31" s="142"/>
      <c r="AP31" s="140"/>
      <c r="AQ31" s="222"/>
      <c r="AR31" s="142"/>
      <c r="AS31" s="140"/>
      <c r="AT31" s="222"/>
      <c r="AU31" s="142"/>
      <c r="AV31" s="140"/>
      <c r="AW31" s="222"/>
      <c r="AX31" s="142"/>
      <c r="AY31" s="140">
        <v>6</v>
      </c>
      <c r="AZ31" s="222">
        <v>2</v>
      </c>
      <c r="BA31" s="142"/>
      <c r="BB31" s="140"/>
      <c r="BC31" s="222"/>
      <c r="BD31" s="142"/>
      <c r="BE31" s="140"/>
      <c r="BF31" s="222"/>
      <c r="BG31" s="142"/>
      <c r="BH31" s="140"/>
      <c r="BI31" s="222"/>
      <c r="BJ31" s="142"/>
      <c r="BK31" s="140"/>
      <c r="BL31" s="222"/>
      <c r="BM31" s="142"/>
      <c r="BN31" s="140"/>
      <c r="BO31" s="222"/>
      <c r="BP31" s="142"/>
      <c r="BQ31" s="140"/>
      <c r="BR31" s="222"/>
      <c r="BS31" s="142"/>
      <c r="BT31" s="140"/>
      <c r="BU31" s="222"/>
      <c r="BV31" s="142"/>
      <c r="BW31" s="140"/>
      <c r="BX31" s="222"/>
      <c r="BY31" s="142"/>
      <c r="BZ31" s="234"/>
    </row>
    <row r="32" spans="1:78" ht="14.25" x14ac:dyDescent="0.2">
      <c r="D32" s="23"/>
      <c r="E32" s="23"/>
      <c r="F32" s="23"/>
      <c r="G32" s="23"/>
      <c r="H32" s="23"/>
      <c r="Q32" s="105"/>
      <c r="T32" s="105"/>
      <c r="W32" s="105"/>
    </row>
    <row r="33" spans="3:23" x14ac:dyDescent="0.25">
      <c r="C33" s="103" t="s">
        <v>41</v>
      </c>
      <c r="D33" s="405" t="s">
        <v>42</v>
      </c>
      <c r="E33" s="405"/>
      <c r="F33" s="406"/>
      <c r="G33" s="406"/>
      <c r="H33" s="406"/>
      <c r="Q33" s="105"/>
      <c r="T33" s="105"/>
      <c r="W33" s="105"/>
    </row>
    <row r="34" spans="3:23" ht="14.25" x14ac:dyDescent="0.2">
      <c r="D34" s="1" t="s">
        <v>6</v>
      </c>
      <c r="E34" s="1"/>
      <c r="F34" s="108" t="s">
        <v>0</v>
      </c>
      <c r="G34" s="23"/>
      <c r="H34" s="23"/>
      <c r="Q34" s="105"/>
      <c r="T34" s="105"/>
      <c r="W34" s="105"/>
    </row>
    <row r="35" spans="3:23" ht="14.25" x14ac:dyDescent="0.2">
      <c r="D35" s="4" t="s">
        <v>1</v>
      </c>
      <c r="E35" s="4"/>
      <c r="F35" s="107" t="s">
        <v>23</v>
      </c>
      <c r="G35" s="23"/>
      <c r="H35" s="23"/>
      <c r="Q35" s="105"/>
      <c r="T35" s="105"/>
      <c r="W35" s="105"/>
    </row>
    <row r="36" spans="3:23" ht="14.25" x14ac:dyDescent="0.2">
      <c r="D36" s="6" t="s">
        <v>8</v>
      </c>
      <c r="E36" s="6"/>
      <c r="F36" s="106" t="s">
        <v>3</v>
      </c>
      <c r="G36" s="23"/>
      <c r="H36" s="23"/>
      <c r="Q36" s="105"/>
      <c r="T36" s="105"/>
      <c r="W36" s="105"/>
    </row>
    <row r="37" spans="3:23" ht="14.25" x14ac:dyDescent="0.2">
      <c r="D37" s="23"/>
      <c r="E37" s="23"/>
      <c r="F37" s="23"/>
      <c r="G37" s="23"/>
      <c r="H37" s="23"/>
      <c r="Q37" s="105"/>
      <c r="T37" s="105"/>
      <c r="W37" s="105"/>
    </row>
    <row r="38" spans="3:23" ht="14.25" x14ac:dyDescent="0.2">
      <c r="C38" s="432" t="s">
        <v>49</v>
      </c>
      <c r="D38" s="432"/>
      <c r="E38" s="253"/>
      <c r="F38" s="23"/>
      <c r="G38" s="23"/>
      <c r="H38" s="23"/>
      <c r="Q38" s="105"/>
      <c r="T38" s="105"/>
      <c r="W38" s="105"/>
    </row>
    <row r="39" spans="3:23" ht="14.25" x14ac:dyDescent="0.2">
      <c r="D39" s="23"/>
      <c r="E39" s="23"/>
      <c r="F39" s="23"/>
      <c r="G39" s="23"/>
      <c r="H39" s="23"/>
      <c r="Q39" s="105"/>
      <c r="T39" s="105"/>
      <c r="W39" s="105"/>
    </row>
    <row r="40" spans="3:23" ht="14.25" x14ac:dyDescent="0.2">
      <c r="D40" s="23"/>
      <c r="E40" s="23"/>
      <c r="F40" s="23"/>
      <c r="G40" s="23"/>
      <c r="H40" s="23"/>
      <c r="Q40" s="105"/>
      <c r="T40" s="105"/>
      <c r="W40" s="105"/>
    </row>
    <row r="41" spans="3:23" ht="14.25" x14ac:dyDescent="0.2">
      <c r="D41" s="23"/>
      <c r="E41" s="23"/>
      <c r="F41" s="23"/>
      <c r="G41" s="23"/>
      <c r="H41" s="23"/>
      <c r="Q41" s="105"/>
      <c r="T41" s="105"/>
      <c r="W41" s="105"/>
    </row>
    <row r="42" spans="3:23" ht="14.25" x14ac:dyDescent="0.2">
      <c r="D42" s="23"/>
      <c r="E42" s="23"/>
      <c r="F42" s="23"/>
      <c r="G42" s="23"/>
      <c r="H42" s="23"/>
      <c r="Q42" s="105"/>
      <c r="T42" s="105"/>
      <c r="W42" s="105"/>
    </row>
    <row r="43" spans="3:23" ht="14.25" x14ac:dyDescent="0.2">
      <c r="D43" s="23"/>
      <c r="E43" s="23"/>
      <c r="F43" s="23"/>
      <c r="G43" s="23"/>
      <c r="H43" s="23"/>
      <c r="Q43" s="105"/>
      <c r="T43" s="105"/>
      <c r="W43" s="105"/>
    </row>
    <row r="44" spans="3:23" ht="14.25" x14ac:dyDescent="0.2">
      <c r="Q44" s="105"/>
      <c r="T44" s="105"/>
      <c r="W44" s="105"/>
    </row>
    <row r="45" spans="3:23" ht="14.25" x14ac:dyDescent="0.2">
      <c r="Q45" s="105"/>
      <c r="T45" s="105"/>
      <c r="W45" s="105"/>
    </row>
    <row r="46" spans="3:23" ht="14.25" x14ac:dyDescent="0.2">
      <c r="Q46" s="105"/>
      <c r="T46" s="105"/>
      <c r="W46" s="105"/>
    </row>
    <row r="47" spans="3:23" ht="14.25" x14ac:dyDescent="0.2">
      <c r="Q47" s="105"/>
      <c r="T47" s="105"/>
      <c r="W47" s="105"/>
    </row>
    <row r="48" spans="3:23" ht="14.25" x14ac:dyDescent="0.2">
      <c r="Q48" s="105"/>
      <c r="T48" s="105"/>
      <c r="W48" s="105"/>
    </row>
    <row r="49" spans="17:23" ht="14.25" x14ac:dyDescent="0.2">
      <c r="Q49" s="105"/>
      <c r="T49" s="105"/>
      <c r="W49" s="105"/>
    </row>
    <row r="50" spans="17:23" ht="14.25" x14ac:dyDescent="0.2">
      <c r="Q50" s="105"/>
      <c r="T50" s="105"/>
      <c r="W50" s="105"/>
    </row>
    <row r="51" spans="17:23" ht="14.25" x14ac:dyDescent="0.2">
      <c r="Q51" s="105"/>
      <c r="T51" s="105"/>
      <c r="W51" s="105"/>
    </row>
    <row r="52" spans="17:23" ht="14.25" x14ac:dyDescent="0.2">
      <c r="Q52" s="105"/>
      <c r="T52" s="105"/>
      <c r="W52" s="105"/>
    </row>
    <row r="53" spans="17:23" ht="14.25" x14ac:dyDescent="0.2">
      <c r="Q53" s="105"/>
      <c r="T53" s="105"/>
      <c r="W53" s="105"/>
    </row>
    <row r="54" spans="17:23" ht="14.25" x14ac:dyDescent="0.2">
      <c r="Q54" s="105"/>
      <c r="T54" s="105"/>
      <c r="W54" s="105"/>
    </row>
    <row r="55" spans="17:23" ht="14.25" x14ac:dyDescent="0.2">
      <c r="Q55" s="105"/>
      <c r="T55" s="105"/>
      <c r="W55" s="105"/>
    </row>
    <row r="56" spans="17:23" ht="14.25" x14ac:dyDescent="0.2">
      <c r="Q56" s="105"/>
      <c r="T56" s="105"/>
      <c r="W56" s="105"/>
    </row>
    <row r="57" spans="17:23" ht="14.25" x14ac:dyDescent="0.2">
      <c r="Q57" s="105"/>
      <c r="T57" s="105"/>
      <c r="W57" s="105"/>
    </row>
    <row r="58" spans="17:23" ht="14.25" x14ac:dyDescent="0.2">
      <c r="Q58" s="105"/>
      <c r="T58" s="105"/>
      <c r="W58" s="105"/>
    </row>
    <row r="59" spans="17:23" ht="14.25" x14ac:dyDescent="0.2">
      <c r="Q59" s="105"/>
      <c r="T59" s="105"/>
      <c r="W59" s="105"/>
    </row>
  </sheetData>
  <sortState ref="A23:BZ31">
    <sortCondition descending="1" ref="D23:D31"/>
    <sortCondition ref="F23:F31"/>
    <sortCondition descending="1" ref="G23:G31"/>
    <sortCondition ref="H23:H31"/>
  </sortState>
  <mergeCells count="148">
    <mergeCell ref="BQ9:BS9"/>
    <mergeCell ref="BN7:BP7"/>
    <mergeCell ref="BN8:BP8"/>
    <mergeCell ref="BN9:BP9"/>
    <mergeCell ref="BN5:BP5"/>
    <mergeCell ref="BT5:BV5"/>
    <mergeCell ref="BT6:BV6"/>
    <mergeCell ref="BT7:BV7"/>
    <mergeCell ref="BT8:BV8"/>
    <mergeCell ref="BT9:BV9"/>
    <mergeCell ref="F1:G1"/>
    <mergeCell ref="F2:G2"/>
    <mergeCell ref="F3:G3"/>
    <mergeCell ref="X6:Z6"/>
    <mergeCell ref="AA6:AC6"/>
    <mergeCell ref="I5:K5"/>
    <mergeCell ref="L5:N5"/>
    <mergeCell ref="O5:Q5"/>
    <mergeCell ref="R5:T5"/>
    <mergeCell ref="U5:W5"/>
    <mergeCell ref="G4:H4"/>
    <mergeCell ref="I4:K4"/>
    <mergeCell ref="L4:N4"/>
    <mergeCell ref="O4:Q4"/>
    <mergeCell ref="D4:F4"/>
    <mergeCell ref="AA9:AC9"/>
    <mergeCell ref="X7:Z7"/>
    <mergeCell ref="R9:T9"/>
    <mergeCell ref="BW6:BY6"/>
    <mergeCell ref="I6:K6"/>
    <mergeCell ref="L6:N6"/>
    <mergeCell ref="O6:Q6"/>
    <mergeCell ref="R6:T6"/>
    <mergeCell ref="U6:W6"/>
    <mergeCell ref="AD6:AF6"/>
    <mergeCell ref="AM6:AO6"/>
    <mergeCell ref="AS6:AU6"/>
    <mergeCell ref="AV6:AX6"/>
    <mergeCell ref="BH6:BJ6"/>
    <mergeCell ref="AP6:AR6"/>
    <mergeCell ref="BN6:BP6"/>
    <mergeCell ref="BK6:BM6"/>
    <mergeCell ref="BW9:BY9"/>
    <mergeCell ref="AD9:AF9"/>
    <mergeCell ref="AG9:AI9"/>
    <mergeCell ref="AD7:AF7"/>
    <mergeCell ref="AD8:AF8"/>
    <mergeCell ref="BQ6:BS6"/>
    <mergeCell ref="BQ7:BS7"/>
    <mergeCell ref="I7:K7"/>
    <mergeCell ref="I8:K8"/>
    <mergeCell ref="L7:N7"/>
    <mergeCell ref="O7:Q7"/>
    <mergeCell ref="L8:N8"/>
    <mergeCell ref="O8:Q8"/>
    <mergeCell ref="AA7:AC7"/>
    <mergeCell ref="AA8:AC8"/>
    <mergeCell ref="AG6:AI6"/>
    <mergeCell ref="X8:Z8"/>
    <mergeCell ref="AG7:AI7"/>
    <mergeCell ref="AG8:AI8"/>
    <mergeCell ref="AS7:AU7"/>
    <mergeCell ref="AS8:AU8"/>
    <mergeCell ref="AV7:AX7"/>
    <mergeCell ref="AV8:AX8"/>
    <mergeCell ref="BH7:BJ7"/>
    <mergeCell ref="BH8:BJ8"/>
    <mergeCell ref="AJ9:AL9"/>
    <mergeCell ref="AP9:AR9"/>
    <mergeCell ref="AM7:AO7"/>
    <mergeCell ref="BB7:BD7"/>
    <mergeCell ref="BB8:BD8"/>
    <mergeCell ref="BB9:BD9"/>
    <mergeCell ref="AM9:AO9"/>
    <mergeCell ref="AS9:AU9"/>
    <mergeCell ref="AV9:AX9"/>
    <mergeCell ref="AJ4:AL4"/>
    <mergeCell ref="BW7:BY7"/>
    <mergeCell ref="BW8:BY8"/>
    <mergeCell ref="AJ5:AL5"/>
    <mergeCell ref="AJ6:AL6"/>
    <mergeCell ref="AJ7:AL7"/>
    <mergeCell ref="AJ8:AL8"/>
    <mergeCell ref="AP4:AR4"/>
    <mergeCell ref="AP5:AR5"/>
    <mergeCell ref="BH5:BJ5"/>
    <mergeCell ref="AS4:AU4"/>
    <mergeCell ref="AS5:AU5"/>
    <mergeCell ref="AV4:AX4"/>
    <mergeCell ref="AV5:AX5"/>
    <mergeCell ref="AM4:AO4"/>
    <mergeCell ref="BE5:BG5"/>
    <mergeCell ref="BE6:BG6"/>
    <mergeCell ref="BE7:BG7"/>
    <mergeCell ref="BK5:BM5"/>
    <mergeCell ref="BQ5:BS5"/>
    <mergeCell ref="BQ8:BS8"/>
    <mergeCell ref="BT4:BV4"/>
    <mergeCell ref="BK4:BM4"/>
    <mergeCell ref="BN4:BP4"/>
    <mergeCell ref="C38:D38"/>
    <mergeCell ref="D5:H5"/>
    <mergeCell ref="D6:H6"/>
    <mergeCell ref="R4:T4"/>
    <mergeCell ref="U4:W4"/>
    <mergeCell ref="X4:Z4"/>
    <mergeCell ref="AA4:AC4"/>
    <mergeCell ref="AD4:AF4"/>
    <mergeCell ref="AG4:AI4"/>
    <mergeCell ref="X5:Z5"/>
    <mergeCell ref="AA5:AC5"/>
    <mergeCell ref="AD5:AF5"/>
    <mergeCell ref="AG5:AI5"/>
    <mergeCell ref="D33:H33"/>
    <mergeCell ref="I9:K9"/>
    <mergeCell ref="L9:N9"/>
    <mergeCell ref="O9:Q9"/>
    <mergeCell ref="X9:Z9"/>
    <mergeCell ref="R7:T7"/>
    <mergeCell ref="U9:W9"/>
    <mergeCell ref="U8:W8"/>
    <mergeCell ref="U7:W7"/>
    <mergeCell ref="R8:T8"/>
    <mergeCell ref="C7:C8"/>
    <mergeCell ref="BQ4:BS4"/>
    <mergeCell ref="BW4:BY4"/>
    <mergeCell ref="AM5:AO5"/>
    <mergeCell ref="AM8:AO8"/>
    <mergeCell ref="BH9:BJ9"/>
    <mergeCell ref="AY8:BA8"/>
    <mergeCell ref="BB4:BD4"/>
    <mergeCell ref="BB5:BD5"/>
    <mergeCell ref="BB6:BD6"/>
    <mergeCell ref="BE8:BG8"/>
    <mergeCell ref="AY4:BA4"/>
    <mergeCell ref="AY5:BA5"/>
    <mergeCell ref="AY6:BA6"/>
    <mergeCell ref="AY7:BA7"/>
    <mergeCell ref="BE4:BG4"/>
    <mergeCell ref="BH4:BJ4"/>
    <mergeCell ref="BK7:BM7"/>
    <mergeCell ref="BK8:BM8"/>
    <mergeCell ref="BK9:BM9"/>
    <mergeCell ref="AP7:AR7"/>
    <mergeCell ref="AP8:AR8"/>
    <mergeCell ref="BW5:BY5"/>
    <mergeCell ref="BE9:BG9"/>
    <mergeCell ref="AY9:BA9"/>
  </mergeCells>
  <conditionalFormatting sqref="I11:BY31">
    <cfRule type="expression" dxfId="5" priority="5">
      <formula>MOD(ROW(),2)=0</formula>
    </cfRule>
  </conditionalFormatting>
  <conditionalFormatting sqref="C11:C31">
    <cfRule type="expression" dxfId="4" priority="4">
      <formula>MOD(ROW(),2)=0</formula>
    </cfRule>
  </conditionalFormatting>
  <conditionalFormatting sqref="D11:E31">
    <cfRule type="expression" dxfId="3" priority="2">
      <formula>MOD(ROW(),2)=0</formula>
    </cfRule>
  </conditionalFormatting>
  <conditionalFormatting sqref="F11:H31">
    <cfRule type="expression" dxfId="2" priority="3">
      <formula>MOD(ROW(),2)=0</formula>
    </cfRule>
  </conditionalFormatting>
  <hyperlinks>
    <hyperlink ref="C38:D38" location="účtování!A1" display="Způsob vyplácení výher"/>
    <hyperlink ref="D5:H5" location="účtování!A1" display="extra bank"/>
  </hyperlinks>
  <pageMargins left="0.25" right="0.25" top="0.75" bottom="0.75" header="0.3" footer="0.3"/>
  <pageSetup paperSize="9" scale="58" fitToHeight="0" orientation="landscape" horizontalDpi="4294967293" verticalDpi="4294967293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N53"/>
  <sheetViews>
    <sheetView zoomScaleNormal="100" workbookViewId="0">
      <pane xSplit="7" ySplit="8" topLeftCell="BF9" activePane="bottomRight" state="frozen"/>
      <selection pane="topRight" activeCell="G1" sqref="G1"/>
      <selection pane="bottomLeft" activeCell="A9" sqref="A9"/>
      <selection pane="bottomRight"/>
    </sheetView>
  </sheetViews>
  <sheetFormatPr defaultColWidth="8.85546875" defaultRowHeight="15" customHeight="1" x14ac:dyDescent="0.2"/>
  <cols>
    <col min="1" max="1" width="3.42578125" style="33" customWidth="1"/>
    <col min="2" max="2" width="16.7109375" customWidth="1"/>
    <col min="3" max="4" width="6.28515625" customWidth="1"/>
    <col min="5" max="5" width="9.28515625" customWidth="1"/>
    <col min="6" max="6" width="7.5703125" customWidth="1"/>
    <col min="7" max="7" width="8.5703125" customWidth="1"/>
    <col min="8" max="91" width="3.28515625" customWidth="1"/>
  </cols>
  <sheetData>
    <row r="1" spans="1:92" s="49" customFormat="1" ht="15" customHeight="1" x14ac:dyDescent="0.2">
      <c r="A1" s="55"/>
      <c r="B1" s="56" t="s">
        <v>46</v>
      </c>
      <c r="C1" s="58">
        <v>1</v>
      </c>
      <c r="D1" s="58"/>
      <c r="E1" s="443">
        <f>B4*0.5</f>
        <v>490</v>
      </c>
      <c r="F1" s="443"/>
      <c r="G1" s="47">
        <v>0.5</v>
      </c>
      <c r="H1" s="57"/>
      <c r="I1" s="84"/>
      <c r="J1" s="84"/>
      <c r="K1" s="84"/>
      <c r="L1" s="84"/>
      <c r="M1" s="84"/>
      <c r="N1" s="57"/>
      <c r="P1" s="95"/>
      <c r="Q1" s="96"/>
      <c r="R1" s="96"/>
      <c r="S1" s="96"/>
      <c r="T1" s="96"/>
      <c r="U1" s="91"/>
      <c r="V1" s="92"/>
      <c r="W1" s="57"/>
      <c r="Y1" s="59"/>
      <c r="Z1" s="57"/>
      <c r="AB1" s="59"/>
      <c r="AC1" s="57"/>
      <c r="AE1" s="59"/>
      <c r="AF1" s="57"/>
      <c r="AH1" s="59"/>
      <c r="AI1" s="57"/>
      <c r="AK1" s="59"/>
      <c r="AL1" s="57"/>
      <c r="AN1" s="59"/>
      <c r="AO1" s="57"/>
      <c r="AQ1" s="59"/>
      <c r="AR1" s="57"/>
      <c r="AT1" s="59"/>
      <c r="AU1" s="57"/>
      <c r="AW1" s="59"/>
      <c r="AX1" s="57"/>
      <c r="AZ1" s="59"/>
      <c r="BA1" s="57"/>
      <c r="BC1" s="59"/>
      <c r="BD1" s="57"/>
      <c r="BF1" s="59"/>
      <c r="BG1" s="57"/>
      <c r="BI1" s="59"/>
    </row>
    <row r="2" spans="1:92" s="49" customFormat="1" ht="15" customHeight="1" x14ac:dyDescent="0.2">
      <c r="A2" s="55"/>
      <c r="B2" s="56">
        <v>2200</v>
      </c>
      <c r="C2" s="61">
        <v>2</v>
      </c>
      <c r="D2" s="61"/>
      <c r="E2" s="442">
        <f>B4*0.3</f>
        <v>294</v>
      </c>
      <c r="F2" s="442"/>
      <c r="G2" s="48">
        <v>0.3</v>
      </c>
      <c r="H2" s="60"/>
      <c r="I2" s="85"/>
      <c r="J2" s="85"/>
      <c r="K2" s="85"/>
      <c r="L2" s="85"/>
      <c r="M2" s="85"/>
      <c r="N2" s="57"/>
      <c r="P2" s="97"/>
      <c r="Q2" s="96"/>
      <c r="R2" s="96"/>
      <c r="S2" s="96"/>
      <c r="T2" s="96"/>
      <c r="U2" s="91"/>
      <c r="V2" s="92"/>
      <c r="W2" s="57"/>
      <c r="Y2" s="59"/>
      <c r="Z2" s="57"/>
      <c r="AB2" s="59"/>
      <c r="AC2" s="57"/>
      <c r="AE2" s="59"/>
      <c r="AF2" s="57"/>
      <c r="AH2" s="59"/>
      <c r="AI2" s="57"/>
      <c r="AK2" s="59"/>
      <c r="AL2" s="57"/>
      <c r="AN2" s="59"/>
      <c r="AO2" s="57"/>
      <c r="AQ2" s="59"/>
      <c r="AR2" s="57"/>
      <c r="AT2" s="62"/>
      <c r="AU2" s="57"/>
      <c r="AW2" s="62"/>
      <c r="AX2" s="57"/>
      <c r="AZ2" s="62"/>
      <c r="BA2" s="57"/>
      <c r="BC2" s="62"/>
      <c r="BD2" s="57"/>
      <c r="BF2" s="62"/>
      <c r="BG2" s="57"/>
      <c r="BI2" s="62"/>
      <c r="BP2" s="452" t="s">
        <v>47</v>
      </c>
      <c r="BQ2" s="452"/>
      <c r="BR2" s="452"/>
      <c r="BS2" s="451">
        <f>SUM(BS3:CM3)-2600</f>
        <v>-1600</v>
      </c>
      <c r="BT2" s="451"/>
      <c r="BU2" s="451"/>
    </row>
    <row r="3" spans="1:92" s="49" customFormat="1" ht="15" customHeight="1" x14ac:dyDescent="0.2">
      <c r="A3" s="55"/>
      <c r="B3" s="63" t="s">
        <v>5</v>
      </c>
      <c r="C3" s="101">
        <v>3</v>
      </c>
      <c r="D3" s="101"/>
      <c r="E3" s="442">
        <f>B4*0.2</f>
        <v>196</v>
      </c>
      <c r="F3" s="442"/>
      <c r="G3" s="100">
        <v>0.2</v>
      </c>
      <c r="H3" s="64"/>
      <c r="I3" s="86"/>
      <c r="J3" s="86"/>
      <c r="K3" s="86"/>
      <c r="L3" s="86"/>
      <c r="M3" s="86"/>
      <c r="N3" s="57"/>
      <c r="O3" s="65"/>
      <c r="P3" s="98"/>
      <c r="Q3" s="99"/>
      <c r="R3" s="99"/>
      <c r="S3" s="99"/>
      <c r="T3" s="99"/>
      <c r="U3" s="93"/>
      <c r="V3" s="94"/>
      <c r="W3" s="57"/>
      <c r="X3" s="65"/>
      <c r="Y3" s="62"/>
      <c r="Z3" s="57"/>
      <c r="AA3" s="65"/>
      <c r="AB3" s="62"/>
      <c r="AC3" s="57"/>
      <c r="AD3" s="65"/>
      <c r="AE3" s="62"/>
      <c r="AF3" s="57"/>
      <c r="AG3" s="65"/>
      <c r="AH3" s="62"/>
      <c r="AI3" s="57"/>
      <c r="AJ3" s="65"/>
      <c r="AK3" s="62"/>
      <c r="AL3" s="57"/>
      <c r="AM3" s="65"/>
      <c r="AN3" s="62"/>
      <c r="AO3" s="57"/>
      <c r="AP3" s="65"/>
      <c r="AQ3" s="62"/>
      <c r="AR3" s="57"/>
      <c r="AS3" s="65"/>
      <c r="AT3" s="59"/>
      <c r="AU3" s="57"/>
      <c r="AV3" s="65"/>
      <c r="AW3" s="59"/>
      <c r="AX3" s="57"/>
      <c r="AY3" s="65"/>
      <c r="AZ3" s="59"/>
      <c r="BA3" s="57"/>
      <c r="BB3" s="65"/>
      <c r="BC3" s="59"/>
      <c r="BD3" s="57"/>
      <c r="BE3" s="65"/>
      <c r="BF3" s="59"/>
      <c r="BG3" s="57"/>
      <c r="BH3" s="65"/>
      <c r="BI3" s="59"/>
      <c r="BS3" s="444">
        <v>100</v>
      </c>
      <c r="BT3" s="444"/>
      <c r="BU3" s="444"/>
      <c r="BV3" s="444">
        <v>100</v>
      </c>
      <c r="BW3" s="444"/>
      <c r="BX3" s="444"/>
      <c r="BY3" s="444">
        <v>100</v>
      </c>
      <c r="BZ3" s="444"/>
      <c r="CA3" s="444"/>
      <c r="CB3" s="444">
        <v>100</v>
      </c>
      <c r="CC3" s="444"/>
      <c r="CD3" s="444"/>
      <c r="CE3" s="444">
        <v>0</v>
      </c>
      <c r="CF3" s="444"/>
      <c r="CG3" s="444"/>
      <c r="CH3" s="444">
        <v>200</v>
      </c>
      <c r="CI3" s="444"/>
      <c r="CJ3" s="444"/>
      <c r="CK3" s="444">
        <v>400</v>
      </c>
      <c r="CL3" s="444"/>
      <c r="CM3" s="444"/>
    </row>
    <row r="4" spans="1:92" s="49" customFormat="1" ht="15" customHeight="1" x14ac:dyDescent="0.2">
      <c r="A4" s="55"/>
      <c r="B4" s="66">
        <f>SUM(H4:CM4)-B2</f>
        <v>980</v>
      </c>
      <c r="C4" s="67"/>
      <c r="D4" s="67"/>
      <c r="E4" s="67"/>
      <c r="F4" s="67"/>
      <c r="G4" s="67"/>
      <c r="H4" s="454">
        <f>(COUNTIF(I9:I37,"&gt;0"))*20</f>
        <v>140</v>
      </c>
      <c r="I4" s="445"/>
      <c r="J4" s="455"/>
      <c r="K4" s="454">
        <f>(COUNTIF(L9:L37,"&gt;0"))*20</f>
        <v>100</v>
      </c>
      <c r="L4" s="445"/>
      <c r="M4" s="445"/>
      <c r="N4" s="454">
        <f>(COUNTIF(O9:O37,"&gt;0"))*20</f>
        <v>80</v>
      </c>
      <c r="O4" s="445"/>
      <c r="P4" s="445"/>
      <c r="Q4" s="454">
        <f t="shared" ref="Q4" si="0">(COUNTIF(R9:R37,"&gt;0"))*20</f>
        <v>100</v>
      </c>
      <c r="R4" s="445"/>
      <c r="S4" s="445"/>
      <c r="T4" s="454">
        <f t="shared" ref="T4" si="1">(COUNTIF(U9:U37,"&gt;0"))*20</f>
        <v>120</v>
      </c>
      <c r="U4" s="445"/>
      <c r="V4" s="455"/>
      <c r="W4" s="445">
        <f t="shared" ref="W4" si="2">(COUNTIF(X9:X37,"&gt;0"))*20</f>
        <v>120</v>
      </c>
      <c r="X4" s="445"/>
      <c r="Y4" s="445"/>
      <c r="Z4" s="454">
        <f t="shared" ref="Z4" si="3">(COUNTIF(AA9:AA37,"&gt;0"))*20</f>
        <v>120</v>
      </c>
      <c r="AA4" s="445"/>
      <c r="AB4" s="455"/>
      <c r="AC4" s="445">
        <f t="shared" ref="AC4" si="4">(COUNTIF(AD9:AD37,"&gt;0"))*20</f>
        <v>120</v>
      </c>
      <c r="AD4" s="445"/>
      <c r="AE4" s="445"/>
      <c r="AF4" s="454">
        <f t="shared" ref="AF4" si="5">(COUNTIF(AG9:AG37,"&gt;0"))*20</f>
        <v>60</v>
      </c>
      <c r="AG4" s="445"/>
      <c r="AH4" s="445"/>
      <c r="AI4" s="454">
        <f t="shared" ref="AI4" si="6">(COUNTIF(AJ9:AJ37,"&gt;0"))*20</f>
        <v>80</v>
      </c>
      <c r="AJ4" s="445"/>
      <c r="AK4" s="445"/>
      <c r="AL4" s="454">
        <f t="shared" ref="AL4" si="7">(COUNTIF(AM9:AM37,"&gt;0"))*20</f>
        <v>100</v>
      </c>
      <c r="AM4" s="445"/>
      <c r="AN4" s="445"/>
      <c r="AO4" s="454">
        <f t="shared" ref="AO4" si="8">(COUNTIF(AP9:AP37,"&gt;0"))*20</f>
        <v>80</v>
      </c>
      <c r="AP4" s="445"/>
      <c r="AQ4" s="455"/>
      <c r="AR4" s="445">
        <f t="shared" ref="AR4" si="9">(COUNTIF(AS9:AS37,"&gt;0"))*20</f>
        <v>140</v>
      </c>
      <c r="AS4" s="445"/>
      <c r="AT4" s="445"/>
      <c r="AU4" s="454">
        <f t="shared" ref="AU4" si="10">(COUNTIF(AV9:AV37,"&gt;0"))*20</f>
        <v>80</v>
      </c>
      <c r="AV4" s="445"/>
      <c r="AW4" s="455"/>
      <c r="AX4" s="445">
        <f t="shared" ref="AX4" si="11">(COUNTIF(AY9:AY37,"&gt;0"))*20</f>
        <v>120</v>
      </c>
      <c r="AY4" s="445"/>
      <c r="AZ4" s="445"/>
      <c r="BA4" s="454">
        <f t="shared" ref="BA4" si="12">(COUNTIF(BB9:BB37,"&gt;0"))*20</f>
        <v>120</v>
      </c>
      <c r="BB4" s="445"/>
      <c r="BC4" s="445"/>
      <c r="BD4" s="454">
        <f t="shared" ref="BD4" si="13">(COUNTIF(BE9:BE37,"&gt;0"))*20</f>
        <v>120</v>
      </c>
      <c r="BE4" s="445"/>
      <c r="BF4" s="445"/>
      <c r="BG4" s="454">
        <f t="shared" ref="BG4" si="14">(COUNTIF(BH9:BH37,"&gt;0"))*20</f>
        <v>100</v>
      </c>
      <c r="BH4" s="445"/>
      <c r="BI4" s="455"/>
      <c r="BJ4" s="445">
        <f t="shared" ref="BJ4" si="15">(COUNTIF(BK9:BK37,"&gt;0"))*20</f>
        <v>120</v>
      </c>
      <c r="BK4" s="445"/>
      <c r="BL4" s="445"/>
      <c r="BM4" s="454">
        <f t="shared" ref="BM4" si="16">(COUNTIF(BN9:BN37,"&gt;0"))*20</f>
        <v>180</v>
      </c>
      <c r="BN4" s="445"/>
      <c r="BO4" s="445"/>
      <c r="BP4" s="454">
        <f t="shared" ref="BP4" si="17">(COUNTIF(BQ9:BQ37,"&gt;0"))*20</f>
        <v>120</v>
      </c>
      <c r="BQ4" s="445"/>
      <c r="BR4" s="445"/>
      <c r="BS4" s="454">
        <f t="shared" ref="BS4" si="18">(COUNTIF(BT9:BT37,"&gt;0"))*20</f>
        <v>100</v>
      </c>
      <c r="BT4" s="445"/>
      <c r="BU4" s="445"/>
      <c r="BV4" s="454">
        <f t="shared" ref="BV4" si="19">(COUNTIF(BW9:BW37,"&gt;0"))*20</f>
        <v>80</v>
      </c>
      <c r="BW4" s="445"/>
      <c r="BX4" s="455"/>
      <c r="BY4" s="454">
        <f t="shared" ref="BY4" si="20">(COUNTIF(BZ9:BZ37,"&gt;0"))*20</f>
        <v>120</v>
      </c>
      <c r="BZ4" s="445"/>
      <c r="CA4" s="455"/>
      <c r="CB4" s="445">
        <f t="shared" ref="CB4" si="21">(COUNTIF(CC9:CC37,"&gt;0"))*20</f>
        <v>100</v>
      </c>
      <c r="CC4" s="445"/>
      <c r="CD4" s="445"/>
      <c r="CE4" s="454">
        <f t="shared" ref="CE4" si="22">(COUNTIF(CF9:CF37,"&gt;0"))*20</f>
        <v>140</v>
      </c>
      <c r="CF4" s="445"/>
      <c r="CG4" s="455"/>
      <c r="CH4" s="445">
        <f t="shared" ref="CH4" si="23">(COUNTIF(CI9:CI37,"&gt;0"))*20</f>
        <v>140</v>
      </c>
      <c r="CI4" s="445"/>
      <c r="CJ4" s="445"/>
      <c r="CK4" s="454">
        <f t="shared" ref="CK4" si="24">(COUNTIF(CL9:CL37,"&gt;0"))*20</f>
        <v>180</v>
      </c>
      <c r="CL4" s="445"/>
      <c r="CM4" s="455"/>
    </row>
    <row r="5" spans="1:92" s="71" customFormat="1" ht="15" customHeight="1" x14ac:dyDescent="0.2">
      <c r="A5" s="68"/>
      <c r="B5" s="460" t="s">
        <v>35</v>
      </c>
      <c r="C5" s="69"/>
      <c r="D5" s="69"/>
      <c r="E5" s="69"/>
      <c r="F5" s="69"/>
      <c r="G5" s="70" t="s">
        <v>36</v>
      </c>
      <c r="H5" s="446">
        <f>((COUNTIF(I9:I37,"&gt;0"))*100-200)+(SUM(J9:J21)/2)*100</f>
        <v>650</v>
      </c>
      <c r="I5" s="447"/>
      <c r="J5" s="461"/>
      <c r="K5" s="447">
        <f t="shared" ref="K5" si="25">((COUNTIF(L9:L37,"&gt;0"))*100-200)+(SUM(M9:M21)/2)*100</f>
        <v>450</v>
      </c>
      <c r="L5" s="447"/>
      <c r="M5" s="447"/>
      <c r="N5" s="446">
        <f t="shared" ref="N5" si="26">((COUNTIF(O9:O37,"&gt;0"))*100-200)+(SUM(P9:P21)/2)*100</f>
        <v>350</v>
      </c>
      <c r="O5" s="447"/>
      <c r="P5" s="447"/>
      <c r="Q5" s="446">
        <f t="shared" ref="Q5" si="27">((COUNTIF(R9:R37,"&gt;0"))*100-200)+(SUM(S9:S21)/2)*100</f>
        <v>400</v>
      </c>
      <c r="R5" s="447"/>
      <c r="S5" s="447"/>
      <c r="T5" s="446">
        <f t="shared" ref="T5" si="28">((COUNTIF(U9:U37,"&gt;0"))*100-100)+(SUM(V9:V25)/2)*100</f>
        <v>800</v>
      </c>
      <c r="U5" s="447"/>
      <c r="V5" s="447"/>
      <c r="W5" s="446">
        <f t="shared" ref="W5" si="29">((COUNTIF(X9:X37,"&gt;0"))*100-100)+(SUM(Y9:Y25)/2)*100</f>
        <v>800</v>
      </c>
      <c r="X5" s="447"/>
      <c r="Y5" s="447"/>
      <c r="Z5" s="446">
        <f t="shared" ref="Z5" si="30">((COUNTIF(AA9:AA37,"&gt;0"))*100-100)+(SUM(AB9:AB25)/2)*100</f>
        <v>700</v>
      </c>
      <c r="AA5" s="447"/>
      <c r="AB5" s="447"/>
      <c r="AC5" s="446">
        <f t="shared" ref="AC5" si="31">((COUNTIF(AD9:AD37,"&gt;0"))*100-100)+(SUM(AE9:AE25)/2)*100</f>
        <v>650</v>
      </c>
      <c r="AD5" s="447"/>
      <c r="AE5" s="447"/>
      <c r="AF5" s="446">
        <f t="shared" ref="AF5" si="32">((COUNTIF(AG9:AG37,"&gt;0"))*100-100)+(SUM(AH9:AH25)/2)*100</f>
        <v>300</v>
      </c>
      <c r="AG5" s="447"/>
      <c r="AH5" s="447"/>
      <c r="AI5" s="446">
        <f t="shared" ref="AI5" si="33">((COUNTIF(AJ9:AJ37,"&gt;0"))*100-100)+(SUM(AK9:AK25)/2)*100</f>
        <v>500</v>
      </c>
      <c r="AJ5" s="447"/>
      <c r="AK5" s="447"/>
      <c r="AL5" s="446">
        <f t="shared" ref="AL5" si="34">((COUNTIF(AM9:AM37,"&gt;0"))*100-100)+(SUM(AN9:AN25)/2)*100</f>
        <v>400</v>
      </c>
      <c r="AM5" s="447"/>
      <c r="AN5" s="447"/>
      <c r="AO5" s="446">
        <f t="shared" ref="AO5" si="35">((COUNTIF(AP9:AP37,"&gt;0"))*100-100)+(SUM(AQ9:AQ25)/2)*100</f>
        <v>450</v>
      </c>
      <c r="AP5" s="447"/>
      <c r="AQ5" s="461"/>
      <c r="AR5" s="462">
        <f>((COUNTIF(AS9:AS37,"&gt;0"))*100-100)+(SUM(AT9:AT25)/2)*100</f>
        <v>850</v>
      </c>
      <c r="AS5" s="462"/>
      <c r="AT5" s="462"/>
      <c r="AU5" s="446">
        <f>((COUNTIF(AV9:AV37,"&gt;0"))*100-100)+(SUM(AW9:AW25)/2)*100</f>
        <v>550</v>
      </c>
      <c r="AV5" s="447"/>
      <c r="AW5" s="447"/>
      <c r="AX5" s="446">
        <f>((COUNTIF(AY9:AY37,"&gt;0"))*100-100)+(SUM(AZ9:AZ25)/2)*100</f>
        <v>700</v>
      </c>
      <c r="AY5" s="447"/>
      <c r="AZ5" s="447"/>
      <c r="BA5" s="446">
        <f>((COUNTIF(BB9:BB37,"&gt;0"))*100-100)+(SUM(BC9:BC25)/2)*100</f>
        <v>700</v>
      </c>
      <c r="BB5" s="447"/>
      <c r="BC5" s="461"/>
      <c r="BD5" s="446">
        <f>((COUNTIF(BE9:BE37,"&gt;0"))*100-100)+(SUM(BF9:BF25)/2)*100</f>
        <v>850</v>
      </c>
      <c r="BE5" s="447"/>
      <c r="BF5" s="461"/>
      <c r="BG5" s="446">
        <f>((COUNTIF(BH9:BH37,"&gt;0"))*100-100)+(SUM(BI9:BI25)/2)*100</f>
        <v>700</v>
      </c>
      <c r="BH5" s="447"/>
      <c r="BI5" s="461"/>
      <c r="BJ5" s="462">
        <f>((COUNTIF(BK9:BK37,"&gt;0"))*100-100)+(SUM(BL9:BL25)/2)*100</f>
        <v>800</v>
      </c>
      <c r="BK5" s="462"/>
      <c r="BL5" s="462"/>
      <c r="BM5" s="446">
        <f>((COUNTIF(BN9:BN37,"&gt;0"))*100-100)+(SUM(BO9:BO25)/2)*100</f>
        <v>1200</v>
      </c>
      <c r="BN5" s="447"/>
      <c r="BO5" s="447"/>
      <c r="BP5" s="446">
        <f>((COUNTIF(BQ9:BQ37,"&gt;0"))*100-100)+(SUM(BR9:BR25)/2)*100</f>
        <v>750</v>
      </c>
      <c r="BQ5" s="447"/>
      <c r="BR5" s="461"/>
      <c r="BS5" s="462">
        <f>(((COUNTIF(BT9:BT37,"&gt;0"))*100-100)+(SUM(BU9:BU25)/2)*100)-100</f>
        <v>400</v>
      </c>
      <c r="BT5" s="462"/>
      <c r="BU5" s="462"/>
      <c r="BV5" s="446">
        <f t="shared" ref="BV5" si="36">(((COUNTIF(BW9:BW37,"&gt;0"))*100-100)+(SUM(BX9:BX25)/2)*100)-100</f>
        <v>400</v>
      </c>
      <c r="BW5" s="447"/>
      <c r="BX5" s="447"/>
      <c r="BY5" s="446">
        <f t="shared" ref="BY5" si="37">(((COUNTIF(BZ9:BZ37,"&gt;0"))*100-100)+(SUM(CA9:CA25)/2)*100)-100</f>
        <v>700</v>
      </c>
      <c r="BZ5" s="447"/>
      <c r="CA5" s="447"/>
      <c r="CB5" s="446">
        <f t="shared" ref="CB5" si="38">(((COUNTIF(CC9:CC37,"&gt;0"))*100-100)+(SUM(CD9:CD25)/2)*100)-100</f>
        <v>550</v>
      </c>
      <c r="CC5" s="447"/>
      <c r="CD5" s="461"/>
      <c r="CE5" s="462">
        <f t="shared" ref="CE5" si="39">(((COUNTIF(CF9:CF37,"&gt;0"))*100-100)+(SUM(CG9:CG25)/2)*100)-100</f>
        <v>800</v>
      </c>
      <c r="CF5" s="462"/>
      <c r="CG5" s="462"/>
      <c r="CH5" s="446">
        <f t="shared" ref="CH5" si="40">(((COUNTIF(CI9:CI37,"&gt;0"))*100-100)+(SUM(CJ9:CJ25)/2)*100)-100</f>
        <v>900</v>
      </c>
      <c r="CI5" s="447"/>
      <c r="CJ5" s="447"/>
      <c r="CK5" s="446">
        <f t="shared" ref="CK5" si="41">(((COUNTIF(CL9:CL37,"&gt;0"))*100-100)+(SUM(CM9:CM25)/2)*100)-100</f>
        <v>1300</v>
      </c>
      <c r="CL5" s="447"/>
      <c r="CM5" s="461"/>
    </row>
    <row r="6" spans="1:92" s="71" customFormat="1" ht="15" customHeight="1" x14ac:dyDescent="0.2">
      <c r="A6" s="68"/>
      <c r="B6" s="460"/>
      <c r="C6" s="72"/>
      <c r="D6" s="72"/>
      <c r="E6" s="72"/>
      <c r="F6" s="72"/>
      <c r="G6" s="73" t="s">
        <v>37</v>
      </c>
      <c r="H6" s="448">
        <f>100+(SUM(J9:J25)/2)*100</f>
        <v>400</v>
      </c>
      <c r="I6" s="449"/>
      <c r="J6" s="450"/>
      <c r="K6" s="448">
        <f t="shared" ref="K6" si="42">100+(SUM(M9:M25)/2)*100</f>
        <v>250</v>
      </c>
      <c r="L6" s="449"/>
      <c r="M6" s="450"/>
      <c r="N6" s="448">
        <f t="shared" ref="N6" si="43">100+(SUM(P9:P25)/2)*100</f>
        <v>250</v>
      </c>
      <c r="O6" s="449"/>
      <c r="P6" s="450"/>
      <c r="Q6" s="448">
        <f t="shared" ref="Q6" si="44">100+(SUM(S9:S25)/2)*100</f>
        <v>200</v>
      </c>
      <c r="R6" s="449"/>
      <c r="S6" s="450"/>
      <c r="T6" s="448">
        <f t="shared" ref="T6" si="45">100+(SUM(V9:V25)/2)*100</f>
        <v>400</v>
      </c>
      <c r="U6" s="449"/>
      <c r="V6" s="450"/>
      <c r="W6" s="448">
        <f t="shared" ref="W6" si="46">100+(SUM(Y9:Y25)/2)*100</f>
        <v>400</v>
      </c>
      <c r="X6" s="449"/>
      <c r="Y6" s="450"/>
      <c r="Z6" s="448">
        <f t="shared" ref="Z6" si="47">100+(SUM(AB9:AB25)/2)*100</f>
        <v>300</v>
      </c>
      <c r="AA6" s="449"/>
      <c r="AB6" s="450"/>
      <c r="AC6" s="448">
        <f t="shared" ref="AC6" si="48">100+(SUM(AE9:AE25)/2)*100</f>
        <v>250</v>
      </c>
      <c r="AD6" s="449"/>
      <c r="AE6" s="450"/>
      <c r="AF6" s="448">
        <f t="shared" ref="AF6" si="49">100+(SUM(AH9:AH25)/2)*100</f>
        <v>200</v>
      </c>
      <c r="AG6" s="449"/>
      <c r="AH6" s="450"/>
      <c r="AI6" s="448">
        <f t="shared" ref="AI6" si="50">100+(SUM(AK9:AK25)/2)*100</f>
        <v>300</v>
      </c>
      <c r="AJ6" s="449"/>
      <c r="AK6" s="450"/>
      <c r="AL6" s="448">
        <f t="shared" ref="AL6" si="51">100+(SUM(AN9:AN25)/2)*100</f>
        <v>100</v>
      </c>
      <c r="AM6" s="449"/>
      <c r="AN6" s="450"/>
      <c r="AO6" s="448">
        <f t="shared" ref="AO6" si="52">100+(SUM(AQ9:AQ25)/2)*100</f>
        <v>250</v>
      </c>
      <c r="AP6" s="449"/>
      <c r="AQ6" s="450"/>
      <c r="AR6" s="448">
        <f t="shared" ref="AR6" si="53">100+(SUM(AT9:AT25)/2)*100</f>
        <v>350</v>
      </c>
      <c r="AS6" s="449"/>
      <c r="AT6" s="450"/>
      <c r="AU6" s="448">
        <f t="shared" ref="AU6" si="54">100+(SUM(AW9:AW25)/2)*100</f>
        <v>350</v>
      </c>
      <c r="AV6" s="449"/>
      <c r="AW6" s="450"/>
      <c r="AX6" s="448">
        <f t="shared" ref="AX6" si="55">100+(SUM(AZ9:AZ25)/2)*100</f>
        <v>300</v>
      </c>
      <c r="AY6" s="449"/>
      <c r="AZ6" s="450"/>
      <c r="BA6" s="448">
        <f t="shared" ref="BA6" si="56">100+(SUM(BC9:BC25)/2)*100</f>
        <v>300</v>
      </c>
      <c r="BB6" s="449"/>
      <c r="BC6" s="450"/>
      <c r="BD6" s="448">
        <f t="shared" ref="BD6" si="57">100+(SUM(BF9:BF25)/2)*100</f>
        <v>450</v>
      </c>
      <c r="BE6" s="449"/>
      <c r="BF6" s="450"/>
      <c r="BG6" s="448">
        <f t="shared" ref="BG6" si="58">100+(SUM(BI9:BI25)/2)*100</f>
        <v>400</v>
      </c>
      <c r="BH6" s="449"/>
      <c r="BI6" s="450"/>
      <c r="BJ6" s="448">
        <f t="shared" ref="BJ6" si="59">100+(SUM(BL9:BL25)/2)*100</f>
        <v>400</v>
      </c>
      <c r="BK6" s="449"/>
      <c r="BL6" s="450"/>
      <c r="BM6" s="448">
        <f t="shared" ref="BM6" si="60">100+(SUM(BO9:BO25)/2)*100</f>
        <v>500</v>
      </c>
      <c r="BN6" s="449"/>
      <c r="BO6" s="450"/>
      <c r="BP6" s="448">
        <f t="shared" ref="BP6" si="61">100+(SUM(BR9:BR25)/2)*100</f>
        <v>350</v>
      </c>
      <c r="BQ6" s="449"/>
      <c r="BR6" s="450"/>
      <c r="BS6" s="448">
        <f t="shared" ref="BS6" si="62">100+(SUM(BU9:BU25)/2)*100</f>
        <v>200</v>
      </c>
      <c r="BT6" s="449"/>
      <c r="BU6" s="450"/>
      <c r="BV6" s="448">
        <f t="shared" ref="BV6" si="63">100+(SUM(BX9:BX25)/2)*100</f>
        <v>300</v>
      </c>
      <c r="BW6" s="449"/>
      <c r="BX6" s="450"/>
      <c r="BY6" s="448">
        <f t="shared" ref="BY6" si="64">100+(SUM(CA9:CA25)/2)*100</f>
        <v>400</v>
      </c>
      <c r="BZ6" s="449"/>
      <c r="CA6" s="450"/>
      <c r="CB6" s="448">
        <f t="shared" ref="CB6" si="65">100+(SUM(CD9:CD25)/2)*100</f>
        <v>350</v>
      </c>
      <c r="CC6" s="449"/>
      <c r="CD6" s="450"/>
      <c r="CE6" s="448">
        <f t="shared" ref="CE6" si="66">100+(SUM(CG9:CG25)/2)*100</f>
        <v>400</v>
      </c>
      <c r="CF6" s="449"/>
      <c r="CG6" s="450"/>
      <c r="CH6" s="448">
        <f t="shared" ref="CH6" si="67">100+(SUM(CJ9:CJ25)/2)*100</f>
        <v>500</v>
      </c>
      <c r="CI6" s="449"/>
      <c r="CJ6" s="450"/>
      <c r="CK6" s="448">
        <f t="shared" ref="CK6" si="68">100+(SUM(CM9:CM25)/2)*100</f>
        <v>700</v>
      </c>
      <c r="CL6" s="449"/>
      <c r="CM6" s="449"/>
      <c r="CN6" s="181"/>
    </row>
    <row r="7" spans="1:92" s="77" customFormat="1" ht="24" customHeight="1" x14ac:dyDescent="0.2">
      <c r="A7" s="74"/>
      <c r="B7" s="75"/>
      <c r="C7" s="76"/>
      <c r="D7" s="76"/>
      <c r="E7" s="76"/>
      <c r="F7" s="76"/>
      <c r="G7" s="76"/>
      <c r="H7" s="438"/>
      <c r="I7" s="439"/>
      <c r="J7" s="440"/>
      <c r="K7" s="438">
        <v>40391</v>
      </c>
      <c r="L7" s="439"/>
      <c r="M7" s="440"/>
      <c r="N7" s="438">
        <v>40405</v>
      </c>
      <c r="O7" s="439"/>
      <c r="P7" s="440"/>
      <c r="Q7" s="438">
        <v>40408</v>
      </c>
      <c r="R7" s="439"/>
      <c r="S7" s="440"/>
      <c r="T7" s="438">
        <v>40410</v>
      </c>
      <c r="U7" s="439"/>
      <c r="V7" s="440"/>
      <c r="W7" s="458">
        <v>40417</v>
      </c>
      <c r="X7" s="459"/>
      <c r="Y7" s="459"/>
      <c r="Z7" s="438">
        <v>40425</v>
      </c>
      <c r="AA7" s="439"/>
      <c r="AB7" s="440"/>
      <c r="AC7" s="438">
        <v>40431</v>
      </c>
      <c r="AD7" s="439"/>
      <c r="AE7" s="440"/>
      <c r="AF7" s="438">
        <v>40437</v>
      </c>
      <c r="AG7" s="439"/>
      <c r="AH7" s="440"/>
      <c r="AI7" s="438">
        <v>40445</v>
      </c>
      <c r="AJ7" s="439"/>
      <c r="AK7" s="440"/>
      <c r="AL7" s="438">
        <v>40445</v>
      </c>
      <c r="AM7" s="439"/>
      <c r="AN7" s="440"/>
      <c r="AO7" s="438">
        <v>40449</v>
      </c>
      <c r="AP7" s="439"/>
      <c r="AQ7" s="440"/>
      <c r="AR7" s="438">
        <v>40453</v>
      </c>
      <c r="AS7" s="439"/>
      <c r="AT7" s="440"/>
      <c r="AU7" s="438">
        <v>40460</v>
      </c>
      <c r="AV7" s="439"/>
      <c r="AW7" s="440"/>
      <c r="AX7" s="438">
        <v>40467</v>
      </c>
      <c r="AY7" s="439"/>
      <c r="AZ7" s="440"/>
      <c r="BA7" s="438">
        <v>40473</v>
      </c>
      <c r="BB7" s="439"/>
      <c r="BC7" s="440"/>
      <c r="BD7" s="438">
        <v>40478</v>
      </c>
      <c r="BE7" s="439"/>
      <c r="BF7" s="440"/>
      <c r="BG7" s="438">
        <v>40481</v>
      </c>
      <c r="BH7" s="439"/>
      <c r="BI7" s="453"/>
      <c r="BJ7" s="441">
        <v>40488</v>
      </c>
      <c r="BK7" s="439"/>
      <c r="BL7" s="440"/>
      <c r="BM7" s="438">
        <v>40495</v>
      </c>
      <c r="BN7" s="439"/>
      <c r="BO7" s="440"/>
      <c r="BP7" s="438">
        <v>40510</v>
      </c>
      <c r="BQ7" s="439"/>
      <c r="BR7" s="440"/>
      <c r="BS7" s="438">
        <v>40516</v>
      </c>
      <c r="BT7" s="439"/>
      <c r="BU7" s="440"/>
      <c r="BV7" s="438">
        <v>40522</v>
      </c>
      <c r="BW7" s="439"/>
      <c r="BX7" s="440"/>
      <c r="BY7" s="438">
        <v>40523</v>
      </c>
      <c r="BZ7" s="439"/>
      <c r="CA7" s="453"/>
      <c r="CB7" s="441">
        <v>40533</v>
      </c>
      <c r="CC7" s="439"/>
      <c r="CD7" s="440"/>
      <c r="CE7" s="438">
        <v>40537</v>
      </c>
      <c r="CF7" s="439"/>
      <c r="CG7" s="440"/>
      <c r="CH7" s="438">
        <v>40540</v>
      </c>
      <c r="CI7" s="439"/>
      <c r="CJ7" s="440"/>
      <c r="CK7" s="438">
        <v>40541</v>
      </c>
      <c r="CL7" s="439"/>
      <c r="CM7" s="440"/>
      <c r="CN7" s="180"/>
    </row>
    <row r="8" spans="1:92" s="49" customFormat="1" ht="15.75" customHeight="1" thickBot="1" x14ac:dyDescent="0.25">
      <c r="A8" s="55"/>
      <c r="B8" s="78" t="s">
        <v>4</v>
      </c>
      <c r="C8" s="79" t="s">
        <v>33</v>
      </c>
      <c r="D8" s="79" t="s">
        <v>114</v>
      </c>
      <c r="E8" s="79" t="s">
        <v>30</v>
      </c>
      <c r="F8" s="79" t="s">
        <v>31</v>
      </c>
      <c r="G8" s="80" t="s">
        <v>32</v>
      </c>
      <c r="H8" s="81" t="s">
        <v>6</v>
      </c>
      <c r="I8" s="79" t="s">
        <v>1</v>
      </c>
      <c r="J8" s="189" t="s">
        <v>8</v>
      </c>
      <c r="K8" s="188" t="s">
        <v>6</v>
      </c>
      <c r="L8" s="79" t="s">
        <v>1</v>
      </c>
      <c r="M8" s="189" t="s">
        <v>8</v>
      </c>
      <c r="N8" s="188" t="s">
        <v>6</v>
      </c>
      <c r="O8" s="79" t="s">
        <v>1</v>
      </c>
      <c r="P8" s="189" t="s">
        <v>8</v>
      </c>
      <c r="Q8" s="188" t="s">
        <v>6</v>
      </c>
      <c r="R8" s="79" t="s">
        <v>1</v>
      </c>
      <c r="S8" s="189" t="s">
        <v>8</v>
      </c>
      <c r="T8" s="188" t="s">
        <v>6</v>
      </c>
      <c r="U8" s="79" t="s">
        <v>1</v>
      </c>
      <c r="V8" s="189" t="s">
        <v>8</v>
      </c>
      <c r="W8" s="188" t="s">
        <v>6</v>
      </c>
      <c r="X8" s="79" t="s">
        <v>1</v>
      </c>
      <c r="Y8" s="189" t="s">
        <v>8</v>
      </c>
      <c r="Z8" s="188" t="s">
        <v>6</v>
      </c>
      <c r="AA8" s="79" t="s">
        <v>1</v>
      </c>
      <c r="AB8" s="189" t="s">
        <v>8</v>
      </c>
      <c r="AC8" s="188" t="s">
        <v>6</v>
      </c>
      <c r="AD8" s="79" t="s">
        <v>1</v>
      </c>
      <c r="AE8" s="189" t="s">
        <v>8</v>
      </c>
      <c r="AF8" s="188" t="s">
        <v>6</v>
      </c>
      <c r="AG8" s="79" t="s">
        <v>1</v>
      </c>
      <c r="AH8" s="189" t="s">
        <v>8</v>
      </c>
      <c r="AI8" s="188" t="s">
        <v>6</v>
      </c>
      <c r="AJ8" s="79" t="s">
        <v>1</v>
      </c>
      <c r="AK8" s="189" t="s">
        <v>8</v>
      </c>
      <c r="AL8" s="188" t="s">
        <v>6</v>
      </c>
      <c r="AM8" s="79" t="s">
        <v>1</v>
      </c>
      <c r="AN8" s="189" t="s">
        <v>8</v>
      </c>
      <c r="AO8" s="188" t="s">
        <v>6</v>
      </c>
      <c r="AP8" s="79" t="s">
        <v>1</v>
      </c>
      <c r="AQ8" s="189" t="s">
        <v>8</v>
      </c>
      <c r="AR8" s="188" t="s">
        <v>6</v>
      </c>
      <c r="AS8" s="79" t="s">
        <v>1</v>
      </c>
      <c r="AT8" s="189" t="s">
        <v>8</v>
      </c>
      <c r="AU8" s="188" t="s">
        <v>6</v>
      </c>
      <c r="AV8" s="79" t="s">
        <v>1</v>
      </c>
      <c r="AW8" s="189" t="s">
        <v>8</v>
      </c>
      <c r="AX8" s="188" t="s">
        <v>6</v>
      </c>
      <c r="AY8" s="79" t="s">
        <v>1</v>
      </c>
      <c r="AZ8" s="189" t="s">
        <v>8</v>
      </c>
      <c r="BA8" s="188" t="s">
        <v>6</v>
      </c>
      <c r="BB8" s="79" t="s">
        <v>1</v>
      </c>
      <c r="BC8" s="189" t="s">
        <v>8</v>
      </c>
      <c r="BD8" s="188" t="s">
        <v>6</v>
      </c>
      <c r="BE8" s="79" t="s">
        <v>1</v>
      </c>
      <c r="BF8" s="189" t="s">
        <v>8</v>
      </c>
      <c r="BG8" s="188" t="s">
        <v>6</v>
      </c>
      <c r="BH8" s="79" t="s">
        <v>1</v>
      </c>
      <c r="BI8" s="189" t="s">
        <v>8</v>
      </c>
      <c r="BJ8" s="188" t="s">
        <v>6</v>
      </c>
      <c r="BK8" s="79" t="s">
        <v>1</v>
      </c>
      <c r="BL8" s="189" t="s">
        <v>8</v>
      </c>
      <c r="BM8" s="188" t="s">
        <v>6</v>
      </c>
      <c r="BN8" s="79" t="s">
        <v>1</v>
      </c>
      <c r="BO8" s="82" t="s">
        <v>8</v>
      </c>
      <c r="BP8" s="81" t="s">
        <v>6</v>
      </c>
      <c r="BQ8" s="79" t="s">
        <v>1</v>
      </c>
      <c r="BR8" s="82" t="s">
        <v>8</v>
      </c>
      <c r="BS8" s="81" t="s">
        <v>6</v>
      </c>
      <c r="BT8" s="79" t="s">
        <v>1</v>
      </c>
      <c r="BU8" s="82" t="s">
        <v>8</v>
      </c>
      <c r="BV8" s="81" t="s">
        <v>6</v>
      </c>
      <c r="BW8" s="79" t="s">
        <v>1</v>
      </c>
      <c r="BX8" s="82" t="s">
        <v>8</v>
      </c>
      <c r="BY8" s="81" t="s">
        <v>6</v>
      </c>
      <c r="BZ8" s="79" t="s">
        <v>1</v>
      </c>
      <c r="CA8" s="82" t="s">
        <v>8</v>
      </c>
      <c r="CB8" s="81" t="s">
        <v>6</v>
      </c>
      <c r="CC8" s="79" t="s">
        <v>1</v>
      </c>
      <c r="CD8" s="82" t="s">
        <v>8</v>
      </c>
      <c r="CE8" s="81" t="s">
        <v>6</v>
      </c>
      <c r="CF8" s="79" t="s">
        <v>1</v>
      </c>
      <c r="CG8" s="189" t="s">
        <v>8</v>
      </c>
      <c r="CH8" s="188" t="s">
        <v>6</v>
      </c>
      <c r="CI8" s="79" t="s">
        <v>1</v>
      </c>
      <c r="CJ8" s="82" t="s">
        <v>8</v>
      </c>
      <c r="CK8" s="81" t="s">
        <v>6</v>
      </c>
      <c r="CL8" s="79" t="s">
        <v>1</v>
      </c>
      <c r="CM8" s="82" t="s">
        <v>8</v>
      </c>
      <c r="CN8" s="182"/>
    </row>
    <row r="9" spans="1:92" s="53" customFormat="1" ht="12.95" customHeight="1" x14ac:dyDescent="0.2">
      <c r="A9" s="46">
        <v>1</v>
      </c>
      <c r="B9" s="50" t="s">
        <v>17</v>
      </c>
      <c r="C9" s="350">
        <f t="shared" ref="C9:C25" si="69">SUM(I9,L9,O9,R9,U9,X9,AA9,AD9,AG9,AJ9,AM9,AP9,AS9,AV9,AY9,BB9,BE9,BH9,BK9,BN9,BQ9,BT9,BW9,BZ9,CC9,CF9,CI9,CL9)</f>
        <v>111</v>
      </c>
      <c r="D9" s="349">
        <f>SUMIF($H$8:$CM$8,"R",H9:CM9)</f>
        <v>21</v>
      </c>
      <c r="E9" s="51">
        <f t="shared" ref="E9:E25" si="70">COUNT(H9,K9,N9,Q9,T9,W9,Z9,AC9,AF9,AI9,AL9,AO9,AR9,AU9,AX9,BA9,BD9,BG9,BJ9,BM9,BP9,BS9,BV9,BY9,CB9,CE9,CH9,CK9)</f>
        <v>25</v>
      </c>
      <c r="F9" s="52">
        <f t="shared" ref="F9:F25" si="71">AVERAGE(I9,L9,O9,R9,U9,X9,AA9,AD9,AG9,AJ9,AM9,AP9,AS9,AV9,AY9,BB9,BE9,BH9,BK9,BN9,BQ9,BT9,BW9,BZ9,CC9,CF9,CI9,CL9)</f>
        <v>4.4400000000000004</v>
      </c>
      <c r="G9" s="192">
        <f t="shared" ref="G9:G25" si="72">AVERAGE(H9,K9,N9,Q9,T9,W9,Z9,AC9,AF9,AI9,AL9,AO9,AR9,AU9,AX9,BA9,BD9,BG9,BJ9,BM9,BP9,BS9,BV9,BY9,CB9,CE9,CH9,CK9)</f>
        <v>2.84</v>
      </c>
      <c r="H9" s="191">
        <v>3</v>
      </c>
      <c r="I9" s="176">
        <v>5</v>
      </c>
      <c r="J9" s="183"/>
      <c r="K9" s="177">
        <v>4</v>
      </c>
      <c r="L9" s="176">
        <v>2</v>
      </c>
      <c r="M9" s="183">
        <v>1</v>
      </c>
      <c r="N9" s="177">
        <v>2</v>
      </c>
      <c r="O9" s="176">
        <v>4</v>
      </c>
      <c r="P9" s="186">
        <v>1</v>
      </c>
      <c r="Q9" s="177">
        <v>1</v>
      </c>
      <c r="R9" s="176">
        <v>7</v>
      </c>
      <c r="S9" s="186"/>
      <c r="T9" s="177">
        <v>4</v>
      </c>
      <c r="U9" s="176">
        <v>3</v>
      </c>
      <c r="V9" s="183"/>
      <c r="W9" s="191"/>
      <c r="X9" s="176"/>
      <c r="Y9" s="186"/>
      <c r="Z9" s="177">
        <v>1</v>
      </c>
      <c r="AA9" s="176">
        <v>8</v>
      </c>
      <c r="AB9" s="186"/>
      <c r="AC9" s="177">
        <v>4</v>
      </c>
      <c r="AD9" s="176">
        <v>3</v>
      </c>
      <c r="AE9" s="186"/>
      <c r="AF9" s="177">
        <v>3</v>
      </c>
      <c r="AG9" s="176">
        <v>1</v>
      </c>
      <c r="AH9" s="186">
        <v>1</v>
      </c>
      <c r="AI9" s="177">
        <v>3</v>
      </c>
      <c r="AJ9" s="176">
        <v>2</v>
      </c>
      <c r="AK9" s="186">
        <v>1</v>
      </c>
      <c r="AL9" s="177">
        <v>2</v>
      </c>
      <c r="AM9" s="176">
        <v>5</v>
      </c>
      <c r="AN9" s="186"/>
      <c r="AO9" s="177">
        <v>4</v>
      </c>
      <c r="AP9" s="176">
        <v>1</v>
      </c>
      <c r="AQ9" s="186">
        <v>1</v>
      </c>
      <c r="AR9" s="178">
        <v>2</v>
      </c>
      <c r="AS9" s="179">
        <v>7</v>
      </c>
      <c r="AT9" s="186">
        <v>2</v>
      </c>
      <c r="AU9" s="178"/>
      <c r="AV9" s="179"/>
      <c r="AW9" s="186"/>
      <c r="AX9" s="178">
        <v>4</v>
      </c>
      <c r="AY9" s="179">
        <v>3</v>
      </c>
      <c r="AZ9" s="186"/>
      <c r="BA9" s="178">
        <v>2</v>
      </c>
      <c r="BB9" s="179">
        <v>6</v>
      </c>
      <c r="BC9" s="186">
        <v>3</v>
      </c>
      <c r="BD9" s="178">
        <v>2</v>
      </c>
      <c r="BE9" s="179">
        <v>6</v>
      </c>
      <c r="BF9" s="186"/>
      <c r="BG9" s="178">
        <v>3</v>
      </c>
      <c r="BH9" s="179">
        <v>3</v>
      </c>
      <c r="BI9" s="186">
        <v>1</v>
      </c>
      <c r="BJ9" s="178">
        <v>1</v>
      </c>
      <c r="BK9" s="179">
        <v>8</v>
      </c>
      <c r="BL9" s="184"/>
      <c r="BM9" s="190">
        <v>4</v>
      </c>
      <c r="BN9" s="179">
        <v>6</v>
      </c>
      <c r="BO9" s="184">
        <v>3</v>
      </c>
      <c r="BP9" s="190">
        <v>1</v>
      </c>
      <c r="BQ9" s="179">
        <v>8</v>
      </c>
      <c r="BR9" s="183"/>
      <c r="BS9" s="178">
        <v>2</v>
      </c>
      <c r="BT9" s="179">
        <v>5</v>
      </c>
      <c r="BU9" s="183"/>
      <c r="BV9" s="178">
        <v>3</v>
      </c>
      <c r="BW9" s="179">
        <v>2</v>
      </c>
      <c r="BX9" s="183">
        <v>1</v>
      </c>
      <c r="BY9" s="178">
        <v>4</v>
      </c>
      <c r="BZ9" s="179">
        <v>3</v>
      </c>
      <c r="CA9" s="183"/>
      <c r="CB9" s="178">
        <v>2</v>
      </c>
      <c r="CC9" s="179">
        <v>5</v>
      </c>
      <c r="CD9" s="184">
        <v>3</v>
      </c>
      <c r="CE9" s="190"/>
      <c r="CF9" s="179"/>
      <c r="CG9" s="184"/>
      <c r="CH9" s="190">
        <v>6</v>
      </c>
      <c r="CI9" s="179">
        <v>2</v>
      </c>
      <c r="CJ9" s="183">
        <v>1</v>
      </c>
      <c r="CK9" s="178">
        <v>4</v>
      </c>
      <c r="CL9" s="179">
        <v>6</v>
      </c>
      <c r="CM9" s="183">
        <v>2</v>
      </c>
    </row>
    <row r="10" spans="1:92" s="53" customFormat="1" ht="12.95" customHeight="1" x14ac:dyDescent="0.2">
      <c r="A10" s="46">
        <v>2</v>
      </c>
      <c r="B10" s="50" t="s">
        <v>25</v>
      </c>
      <c r="C10" s="350">
        <f t="shared" si="69"/>
        <v>99</v>
      </c>
      <c r="D10" s="349">
        <f t="shared" ref="D10:D25" si="73">SUMIF($H$8:$CM$8,"R",H10:CM10)</f>
        <v>15</v>
      </c>
      <c r="E10" s="51">
        <f t="shared" si="70"/>
        <v>16</v>
      </c>
      <c r="F10" s="52">
        <f t="shared" si="71"/>
        <v>6.1875</v>
      </c>
      <c r="G10" s="193">
        <f t="shared" si="72"/>
        <v>2.3125</v>
      </c>
      <c r="H10" s="178">
        <v>2</v>
      </c>
      <c r="I10" s="176">
        <v>7</v>
      </c>
      <c r="J10" s="186">
        <v>1</v>
      </c>
      <c r="K10" s="177"/>
      <c r="L10" s="176"/>
      <c r="M10" s="186"/>
      <c r="N10" s="177"/>
      <c r="O10" s="176"/>
      <c r="P10" s="186"/>
      <c r="Q10" s="177"/>
      <c r="R10" s="176"/>
      <c r="S10" s="186"/>
      <c r="T10" s="177"/>
      <c r="U10" s="176"/>
      <c r="V10" s="186"/>
      <c r="W10" s="178"/>
      <c r="X10" s="176"/>
      <c r="Y10" s="186"/>
      <c r="Z10" s="177"/>
      <c r="AA10" s="176"/>
      <c r="AB10" s="186"/>
      <c r="AC10" s="177"/>
      <c r="AD10" s="176"/>
      <c r="AE10" s="186"/>
      <c r="AF10" s="177"/>
      <c r="AG10" s="176"/>
      <c r="AH10" s="186"/>
      <c r="AI10" s="177"/>
      <c r="AJ10" s="176"/>
      <c r="AK10" s="186"/>
      <c r="AL10" s="177"/>
      <c r="AM10" s="176"/>
      <c r="AN10" s="186"/>
      <c r="AO10" s="177"/>
      <c r="AP10" s="176"/>
      <c r="AQ10" s="186"/>
      <c r="AR10" s="178">
        <v>1</v>
      </c>
      <c r="AS10" s="179">
        <v>9</v>
      </c>
      <c r="AT10" s="186"/>
      <c r="AU10" s="178"/>
      <c r="AV10" s="179"/>
      <c r="AW10" s="186"/>
      <c r="AX10" s="178">
        <v>6</v>
      </c>
      <c r="AY10" s="179">
        <v>1</v>
      </c>
      <c r="AZ10" s="186">
        <v>3</v>
      </c>
      <c r="BA10" s="178">
        <v>1</v>
      </c>
      <c r="BB10" s="179">
        <v>8</v>
      </c>
      <c r="BC10" s="186"/>
      <c r="BD10" s="178">
        <v>4</v>
      </c>
      <c r="BE10" s="179">
        <v>3</v>
      </c>
      <c r="BF10" s="186">
        <v>1</v>
      </c>
      <c r="BG10" s="178">
        <v>1</v>
      </c>
      <c r="BH10" s="179">
        <v>7</v>
      </c>
      <c r="BI10" s="186">
        <v>1</v>
      </c>
      <c r="BJ10" s="178">
        <v>2</v>
      </c>
      <c r="BK10" s="179">
        <v>6</v>
      </c>
      <c r="BL10" s="184">
        <v>1</v>
      </c>
      <c r="BM10" s="187">
        <v>2</v>
      </c>
      <c r="BN10" s="179">
        <v>9</v>
      </c>
      <c r="BO10" s="184"/>
      <c r="BP10" s="187">
        <v>6</v>
      </c>
      <c r="BQ10" s="179">
        <v>1</v>
      </c>
      <c r="BR10" s="186">
        <v>2</v>
      </c>
      <c r="BS10" s="178">
        <v>1</v>
      </c>
      <c r="BT10" s="179">
        <v>7</v>
      </c>
      <c r="BU10" s="186">
        <v>1</v>
      </c>
      <c r="BV10" s="178">
        <v>2</v>
      </c>
      <c r="BW10" s="179">
        <v>4</v>
      </c>
      <c r="BX10" s="186"/>
      <c r="BY10" s="178">
        <v>1</v>
      </c>
      <c r="BZ10" s="179">
        <v>8</v>
      </c>
      <c r="CA10" s="186"/>
      <c r="CB10" s="178">
        <v>4</v>
      </c>
      <c r="CC10" s="179">
        <v>2</v>
      </c>
      <c r="CD10" s="186">
        <v>1</v>
      </c>
      <c r="CE10" s="178">
        <v>1</v>
      </c>
      <c r="CF10" s="179">
        <v>9</v>
      </c>
      <c r="CG10" s="184"/>
      <c r="CH10" s="187">
        <v>1</v>
      </c>
      <c r="CI10" s="179">
        <v>9</v>
      </c>
      <c r="CJ10" s="184"/>
      <c r="CK10" s="187">
        <v>2</v>
      </c>
      <c r="CL10" s="179">
        <v>9</v>
      </c>
      <c r="CM10" s="184">
        <v>4</v>
      </c>
      <c r="CN10" s="185"/>
    </row>
    <row r="11" spans="1:92" s="53" customFormat="1" ht="12.95" customHeight="1" x14ac:dyDescent="0.2">
      <c r="A11" s="46">
        <v>3</v>
      </c>
      <c r="B11" s="50" t="s">
        <v>18</v>
      </c>
      <c r="C11" s="350">
        <f t="shared" si="69"/>
        <v>90</v>
      </c>
      <c r="D11" s="349">
        <f t="shared" si="73"/>
        <v>20</v>
      </c>
      <c r="E11" s="51">
        <f t="shared" si="70"/>
        <v>21</v>
      </c>
      <c r="F11" s="52">
        <f t="shared" si="71"/>
        <v>4.2857142857142856</v>
      </c>
      <c r="G11" s="193">
        <f t="shared" si="72"/>
        <v>3.2857142857142856</v>
      </c>
      <c r="H11" s="178">
        <v>6</v>
      </c>
      <c r="I11" s="176">
        <v>2</v>
      </c>
      <c r="J11" s="186">
        <v>2</v>
      </c>
      <c r="K11" s="177">
        <v>1</v>
      </c>
      <c r="L11" s="176">
        <v>7</v>
      </c>
      <c r="M11" s="186"/>
      <c r="N11" s="177"/>
      <c r="O11" s="176"/>
      <c r="P11" s="186"/>
      <c r="Q11" s="177"/>
      <c r="R11" s="176"/>
      <c r="S11" s="186"/>
      <c r="T11" s="177">
        <v>5</v>
      </c>
      <c r="U11" s="176">
        <v>2</v>
      </c>
      <c r="V11" s="186">
        <v>1</v>
      </c>
      <c r="W11" s="178">
        <v>3</v>
      </c>
      <c r="X11" s="176">
        <v>4</v>
      </c>
      <c r="Y11" s="186">
        <v>1</v>
      </c>
      <c r="Z11" s="177">
        <v>3</v>
      </c>
      <c r="AA11" s="176">
        <v>4</v>
      </c>
      <c r="AB11" s="186">
        <v>1</v>
      </c>
      <c r="AC11" s="177">
        <v>5</v>
      </c>
      <c r="AD11" s="176">
        <v>2</v>
      </c>
      <c r="AE11" s="186">
        <v>1</v>
      </c>
      <c r="AF11" s="177"/>
      <c r="AG11" s="176"/>
      <c r="AH11" s="186"/>
      <c r="AI11" s="177">
        <v>4</v>
      </c>
      <c r="AJ11" s="176">
        <v>1</v>
      </c>
      <c r="AK11" s="186">
        <v>2</v>
      </c>
      <c r="AL11" s="177">
        <v>5</v>
      </c>
      <c r="AM11" s="176">
        <v>1</v>
      </c>
      <c r="AN11" s="186"/>
      <c r="AO11" s="177">
        <v>2</v>
      </c>
      <c r="AP11" s="176">
        <v>4</v>
      </c>
      <c r="AQ11" s="186"/>
      <c r="AR11" s="178">
        <v>4</v>
      </c>
      <c r="AS11" s="179">
        <v>4</v>
      </c>
      <c r="AT11" s="186"/>
      <c r="AU11" s="178">
        <v>2</v>
      </c>
      <c r="AV11" s="179">
        <v>4</v>
      </c>
      <c r="AW11" s="186">
        <v>2</v>
      </c>
      <c r="AX11" s="178">
        <v>2</v>
      </c>
      <c r="AY11" s="179">
        <v>6</v>
      </c>
      <c r="AZ11" s="186"/>
      <c r="BA11" s="178"/>
      <c r="BB11" s="179"/>
      <c r="BC11" s="186"/>
      <c r="BD11" s="178">
        <v>1</v>
      </c>
      <c r="BE11" s="179">
        <v>8</v>
      </c>
      <c r="BF11" s="186">
        <v>1</v>
      </c>
      <c r="BG11" s="178"/>
      <c r="BH11" s="179"/>
      <c r="BI11" s="186"/>
      <c r="BJ11" s="178">
        <v>4</v>
      </c>
      <c r="BK11" s="179">
        <v>3</v>
      </c>
      <c r="BL11" s="184">
        <v>2</v>
      </c>
      <c r="BM11" s="187">
        <v>6</v>
      </c>
      <c r="BN11" s="179">
        <v>4</v>
      </c>
      <c r="BO11" s="186"/>
      <c r="BP11" s="178">
        <v>2</v>
      </c>
      <c r="BQ11" s="179">
        <v>6</v>
      </c>
      <c r="BR11" s="186"/>
      <c r="BS11" s="178"/>
      <c r="BT11" s="179"/>
      <c r="BU11" s="186"/>
      <c r="BV11" s="178">
        <v>1</v>
      </c>
      <c r="BW11" s="179">
        <v>6</v>
      </c>
      <c r="BX11" s="186">
        <v>1</v>
      </c>
      <c r="BY11" s="178">
        <v>3</v>
      </c>
      <c r="BZ11" s="179">
        <v>4</v>
      </c>
      <c r="CA11" s="186">
        <v>2</v>
      </c>
      <c r="CB11" s="178"/>
      <c r="CC11" s="179"/>
      <c r="CD11" s="184"/>
      <c r="CE11" s="187">
        <v>5</v>
      </c>
      <c r="CF11" s="179">
        <v>3</v>
      </c>
      <c r="CG11" s="184">
        <v>1</v>
      </c>
      <c r="CH11" s="187">
        <v>4</v>
      </c>
      <c r="CI11" s="179">
        <v>4</v>
      </c>
      <c r="CJ11" s="184">
        <v>1</v>
      </c>
      <c r="CK11" s="187">
        <v>1</v>
      </c>
      <c r="CL11" s="179">
        <v>11</v>
      </c>
      <c r="CM11" s="184">
        <v>2</v>
      </c>
      <c r="CN11" s="185"/>
    </row>
    <row r="12" spans="1:92" s="53" customFormat="1" ht="12.95" customHeight="1" x14ac:dyDescent="0.2">
      <c r="A12" s="46">
        <v>4</v>
      </c>
      <c r="B12" s="50" t="s">
        <v>24</v>
      </c>
      <c r="C12" s="350">
        <f t="shared" si="69"/>
        <v>67</v>
      </c>
      <c r="D12" s="349">
        <f t="shared" si="73"/>
        <v>14</v>
      </c>
      <c r="E12" s="51">
        <f t="shared" si="70"/>
        <v>22</v>
      </c>
      <c r="F12" s="52">
        <f t="shared" si="71"/>
        <v>3.0454545454545454</v>
      </c>
      <c r="G12" s="193">
        <f t="shared" si="72"/>
        <v>4.1818181818181817</v>
      </c>
      <c r="H12" s="178"/>
      <c r="I12" s="176"/>
      <c r="J12" s="186"/>
      <c r="K12" s="177"/>
      <c r="L12" s="176"/>
      <c r="M12" s="186"/>
      <c r="N12" s="177">
        <v>4</v>
      </c>
      <c r="O12" s="176">
        <v>1</v>
      </c>
      <c r="P12" s="186"/>
      <c r="Q12" s="177">
        <v>3</v>
      </c>
      <c r="R12" s="176">
        <v>3</v>
      </c>
      <c r="S12" s="186"/>
      <c r="T12" s="177">
        <v>6</v>
      </c>
      <c r="U12" s="176">
        <v>1</v>
      </c>
      <c r="V12" s="186">
        <v>2</v>
      </c>
      <c r="W12" s="178">
        <v>6</v>
      </c>
      <c r="X12" s="176">
        <v>1</v>
      </c>
      <c r="Y12" s="186">
        <v>2</v>
      </c>
      <c r="Z12" s="177">
        <v>6</v>
      </c>
      <c r="AA12" s="176">
        <v>1</v>
      </c>
      <c r="AB12" s="186">
        <v>1</v>
      </c>
      <c r="AC12" s="177">
        <v>6</v>
      </c>
      <c r="AD12" s="176">
        <v>1</v>
      </c>
      <c r="AE12" s="186">
        <v>1</v>
      </c>
      <c r="AF12" s="177"/>
      <c r="AG12" s="176"/>
      <c r="AH12" s="186"/>
      <c r="AI12" s="177">
        <v>2</v>
      </c>
      <c r="AJ12" s="176">
        <v>4</v>
      </c>
      <c r="AK12" s="225"/>
      <c r="AL12" s="177">
        <v>3</v>
      </c>
      <c r="AM12" s="176">
        <v>3</v>
      </c>
      <c r="AN12" s="186"/>
      <c r="AO12" s="177"/>
      <c r="AP12" s="176"/>
      <c r="AQ12" s="186"/>
      <c r="AR12" s="178">
        <v>5</v>
      </c>
      <c r="AS12" s="179">
        <v>3</v>
      </c>
      <c r="AT12" s="186"/>
      <c r="AU12" s="178">
        <v>4</v>
      </c>
      <c r="AV12" s="179">
        <v>1</v>
      </c>
      <c r="AW12" s="186">
        <v>1</v>
      </c>
      <c r="AX12" s="178"/>
      <c r="AY12" s="179"/>
      <c r="AZ12" s="186"/>
      <c r="BA12" s="178">
        <v>6</v>
      </c>
      <c r="BB12" s="179">
        <v>1</v>
      </c>
      <c r="BC12" s="186"/>
      <c r="BD12" s="178">
        <v>5</v>
      </c>
      <c r="BE12" s="179">
        <v>2</v>
      </c>
      <c r="BF12" s="186"/>
      <c r="BG12" s="178">
        <v>4</v>
      </c>
      <c r="BH12" s="179">
        <v>2</v>
      </c>
      <c r="BI12" s="186">
        <v>1</v>
      </c>
      <c r="BJ12" s="178">
        <v>6</v>
      </c>
      <c r="BK12" s="179">
        <v>1</v>
      </c>
      <c r="BL12" s="184">
        <v>1</v>
      </c>
      <c r="BM12" s="187">
        <v>5</v>
      </c>
      <c r="BN12" s="179">
        <v>5</v>
      </c>
      <c r="BO12" s="184">
        <v>2</v>
      </c>
      <c r="BP12" s="187">
        <v>3</v>
      </c>
      <c r="BQ12" s="179">
        <v>4</v>
      </c>
      <c r="BR12" s="186">
        <v>1</v>
      </c>
      <c r="BS12" s="178">
        <v>5</v>
      </c>
      <c r="BT12" s="179">
        <v>1</v>
      </c>
      <c r="BU12" s="186"/>
      <c r="BV12" s="178"/>
      <c r="BW12" s="179"/>
      <c r="BX12" s="186"/>
      <c r="BY12" s="178">
        <v>2</v>
      </c>
      <c r="BZ12" s="179">
        <v>6</v>
      </c>
      <c r="CA12" s="186">
        <v>1</v>
      </c>
      <c r="CB12" s="178">
        <v>1</v>
      </c>
      <c r="CC12" s="179">
        <v>7</v>
      </c>
      <c r="CD12" s="184"/>
      <c r="CE12" s="187">
        <v>2</v>
      </c>
      <c r="CF12" s="179">
        <v>7</v>
      </c>
      <c r="CG12" s="184"/>
      <c r="CH12" s="187">
        <v>2</v>
      </c>
      <c r="CI12" s="179">
        <v>7</v>
      </c>
      <c r="CJ12" s="186">
        <v>1</v>
      </c>
      <c r="CK12" s="178">
        <v>6</v>
      </c>
      <c r="CL12" s="179">
        <v>5</v>
      </c>
      <c r="CM12" s="184"/>
      <c r="CN12" s="185"/>
    </row>
    <row r="13" spans="1:92" s="53" customFormat="1" ht="12.95" customHeight="1" x14ac:dyDescent="0.2">
      <c r="A13" s="46">
        <v>5</v>
      </c>
      <c r="B13" s="50" t="s">
        <v>29</v>
      </c>
      <c r="C13" s="350">
        <f t="shared" si="69"/>
        <v>57</v>
      </c>
      <c r="D13" s="349">
        <f t="shared" si="73"/>
        <v>14</v>
      </c>
      <c r="E13" s="51">
        <f t="shared" si="70"/>
        <v>13</v>
      </c>
      <c r="F13" s="52">
        <f t="shared" si="71"/>
        <v>4.384615384615385</v>
      </c>
      <c r="G13" s="193">
        <f t="shared" si="72"/>
        <v>3.3846153846153846</v>
      </c>
      <c r="H13" s="178"/>
      <c r="I13" s="176"/>
      <c r="J13" s="186"/>
      <c r="K13" s="177">
        <v>2</v>
      </c>
      <c r="L13" s="176">
        <v>5</v>
      </c>
      <c r="M13" s="186">
        <v>1</v>
      </c>
      <c r="N13" s="177">
        <v>3</v>
      </c>
      <c r="O13" s="176">
        <v>2</v>
      </c>
      <c r="P13" s="186">
        <v>2</v>
      </c>
      <c r="Q13" s="177"/>
      <c r="R13" s="176"/>
      <c r="S13" s="186"/>
      <c r="T13" s="177">
        <v>1</v>
      </c>
      <c r="U13" s="176">
        <v>8</v>
      </c>
      <c r="V13" s="186">
        <v>1</v>
      </c>
      <c r="W13" s="178">
        <v>2</v>
      </c>
      <c r="X13" s="176">
        <v>6</v>
      </c>
      <c r="Y13" s="186"/>
      <c r="Z13" s="177">
        <v>2</v>
      </c>
      <c r="AA13" s="176">
        <v>6</v>
      </c>
      <c r="AB13" s="186"/>
      <c r="AC13" s="177">
        <v>3</v>
      </c>
      <c r="AD13" s="176">
        <v>4</v>
      </c>
      <c r="AE13" s="186"/>
      <c r="AF13" s="177"/>
      <c r="AG13" s="176"/>
      <c r="AH13" s="186"/>
      <c r="AI13" s="177"/>
      <c r="AJ13" s="176"/>
      <c r="AK13" s="225"/>
      <c r="AL13" s="177"/>
      <c r="AM13" s="176"/>
      <c r="AN13" s="186"/>
      <c r="AO13" s="177"/>
      <c r="AP13" s="176"/>
      <c r="AQ13" s="186"/>
      <c r="AR13" s="178">
        <v>6</v>
      </c>
      <c r="AS13" s="179">
        <v>2</v>
      </c>
      <c r="AT13" s="186">
        <v>1</v>
      </c>
      <c r="AU13" s="178">
        <v>1</v>
      </c>
      <c r="AV13" s="179">
        <v>6</v>
      </c>
      <c r="AW13" s="186">
        <v>1</v>
      </c>
      <c r="AX13" s="178"/>
      <c r="AY13" s="179"/>
      <c r="AZ13" s="186"/>
      <c r="BA13" s="178"/>
      <c r="BB13" s="179"/>
      <c r="BC13" s="186"/>
      <c r="BD13" s="178"/>
      <c r="BE13" s="179"/>
      <c r="BF13" s="186"/>
      <c r="BG13" s="178"/>
      <c r="BH13" s="179"/>
      <c r="BI13" s="186"/>
      <c r="BJ13" s="178"/>
      <c r="BK13" s="179"/>
      <c r="BL13" s="184"/>
      <c r="BM13" s="187">
        <v>3</v>
      </c>
      <c r="BN13" s="179">
        <v>7</v>
      </c>
      <c r="BO13" s="186">
        <v>1</v>
      </c>
      <c r="BP13" s="178"/>
      <c r="BQ13" s="179"/>
      <c r="BR13" s="184"/>
      <c r="BS13" s="187"/>
      <c r="BT13" s="179"/>
      <c r="BU13" s="186"/>
      <c r="BV13" s="178"/>
      <c r="BW13" s="179"/>
      <c r="BX13" s="186"/>
      <c r="BY13" s="178"/>
      <c r="BZ13" s="179"/>
      <c r="CA13" s="186"/>
      <c r="CB13" s="178">
        <v>5</v>
      </c>
      <c r="CC13" s="179">
        <v>1</v>
      </c>
      <c r="CD13" s="184">
        <v>1</v>
      </c>
      <c r="CE13" s="187">
        <v>4</v>
      </c>
      <c r="CF13" s="179">
        <v>4</v>
      </c>
      <c r="CG13" s="184"/>
      <c r="CH13" s="187">
        <v>5</v>
      </c>
      <c r="CI13" s="179">
        <v>3</v>
      </c>
      <c r="CJ13" s="186">
        <v>4</v>
      </c>
      <c r="CK13" s="178">
        <v>7</v>
      </c>
      <c r="CL13" s="179">
        <v>3</v>
      </c>
      <c r="CM13" s="184">
        <v>2</v>
      </c>
      <c r="CN13" s="185"/>
    </row>
    <row r="14" spans="1:92" s="53" customFormat="1" ht="12.95" customHeight="1" x14ac:dyDescent="0.2">
      <c r="A14" s="46">
        <v>6</v>
      </c>
      <c r="B14" s="50" t="s">
        <v>40</v>
      </c>
      <c r="C14" s="350">
        <f t="shared" si="69"/>
        <v>45</v>
      </c>
      <c r="D14" s="349">
        <f t="shared" si="73"/>
        <v>12</v>
      </c>
      <c r="E14" s="51">
        <f t="shared" si="70"/>
        <v>9</v>
      </c>
      <c r="F14" s="52">
        <f t="shared" si="71"/>
        <v>5</v>
      </c>
      <c r="G14" s="193">
        <f t="shared" si="72"/>
        <v>2.5555555555555554</v>
      </c>
      <c r="H14" s="178"/>
      <c r="I14" s="176"/>
      <c r="J14" s="186"/>
      <c r="K14" s="177"/>
      <c r="L14" s="176"/>
      <c r="M14" s="186"/>
      <c r="N14" s="177"/>
      <c r="O14" s="176"/>
      <c r="P14" s="186"/>
      <c r="Q14" s="177"/>
      <c r="R14" s="176"/>
      <c r="S14" s="186"/>
      <c r="T14" s="177"/>
      <c r="U14" s="176"/>
      <c r="V14" s="186"/>
      <c r="W14" s="178">
        <v>1</v>
      </c>
      <c r="X14" s="176">
        <v>8</v>
      </c>
      <c r="Y14" s="186"/>
      <c r="Z14" s="177"/>
      <c r="AA14" s="176"/>
      <c r="AB14" s="186"/>
      <c r="AC14" s="177"/>
      <c r="AD14" s="176"/>
      <c r="AE14" s="186"/>
      <c r="AF14" s="177"/>
      <c r="AG14" s="176"/>
      <c r="AH14" s="186"/>
      <c r="AI14" s="177"/>
      <c r="AJ14" s="176"/>
      <c r="AK14" s="225"/>
      <c r="AL14" s="177">
        <v>1</v>
      </c>
      <c r="AM14" s="176">
        <v>7</v>
      </c>
      <c r="AN14" s="186"/>
      <c r="AO14" s="177"/>
      <c r="AP14" s="176"/>
      <c r="AQ14" s="186"/>
      <c r="AR14" s="178"/>
      <c r="AS14" s="179"/>
      <c r="AT14" s="186"/>
      <c r="AU14" s="178"/>
      <c r="AV14" s="179"/>
      <c r="AW14" s="186"/>
      <c r="AX14" s="178"/>
      <c r="AY14" s="179"/>
      <c r="AZ14" s="186"/>
      <c r="BA14" s="178"/>
      <c r="BB14" s="179"/>
      <c r="BC14" s="186"/>
      <c r="BD14" s="178"/>
      <c r="BE14" s="179"/>
      <c r="BF14" s="186"/>
      <c r="BG14" s="178">
        <v>2</v>
      </c>
      <c r="BH14" s="179">
        <v>5</v>
      </c>
      <c r="BI14" s="186">
        <v>3</v>
      </c>
      <c r="BJ14" s="178"/>
      <c r="BK14" s="179"/>
      <c r="BL14" s="184"/>
      <c r="BM14" s="187">
        <v>1</v>
      </c>
      <c r="BN14" s="179">
        <v>11</v>
      </c>
      <c r="BO14" s="186">
        <v>1</v>
      </c>
      <c r="BP14" s="178"/>
      <c r="BQ14" s="179"/>
      <c r="BR14" s="184"/>
      <c r="BS14" s="187">
        <v>3</v>
      </c>
      <c r="BT14" s="179">
        <v>3</v>
      </c>
      <c r="BU14" s="186">
        <v>1</v>
      </c>
      <c r="BV14" s="178">
        <v>4</v>
      </c>
      <c r="BW14" s="179">
        <v>1</v>
      </c>
      <c r="BX14" s="186">
        <v>2</v>
      </c>
      <c r="BY14" s="178">
        <v>5</v>
      </c>
      <c r="BZ14" s="179">
        <v>2</v>
      </c>
      <c r="CA14" s="186">
        <v>2</v>
      </c>
      <c r="CB14" s="178">
        <v>3</v>
      </c>
      <c r="CC14" s="179">
        <v>3</v>
      </c>
      <c r="CD14" s="184"/>
      <c r="CE14" s="187">
        <v>3</v>
      </c>
      <c r="CF14" s="179">
        <v>5</v>
      </c>
      <c r="CG14" s="184">
        <v>3</v>
      </c>
      <c r="CH14" s="187"/>
      <c r="CI14" s="179"/>
      <c r="CJ14" s="186"/>
      <c r="CK14" s="178"/>
      <c r="CL14" s="179"/>
      <c r="CM14" s="184"/>
      <c r="CN14" s="185"/>
    </row>
    <row r="15" spans="1:92" s="53" customFormat="1" ht="12.95" customHeight="1" x14ac:dyDescent="0.2">
      <c r="A15" s="46">
        <v>7</v>
      </c>
      <c r="B15" s="50" t="s">
        <v>22</v>
      </c>
      <c r="C15" s="350">
        <f t="shared" si="69"/>
        <v>38</v>
      </c>
      <c r="D15" s="349">
        <f t="shared" si="73"/>
        <v>7</v>
      </c>
      <c r="E15" s="51">
        <f t="shared" si="70"/>
        <v>16</v>
      </c>
      <c r="F15" s="52">
        <f t="shared" si="71"/>
        <v>2.375</v>
      </c>
      <c r="G15" s="193">
        <f t="shared" si="72"/>
        <v>5</v>
      </c>
      <c r="H15" s="178"/>
      <c r="I15" s="176"/>
      <c r="J15" s="186"/>
      <c r="K15" s="177"/>
      <c r="L15" s="176"/>
      <c r="M15" s="186"/>
      <c r="N15" s="177">
        <v>1</v>
      </c>
      <c r="O15" s="176">
        <v>6</v>
      </c>
      <c r="P15" s="186"/>
      <c r="Q15" s="177"/>
      <c r="R15" s="176"/>
      <c r="S15" s="186"/>
      <c r="T15" s="177"/>
      <c r="U15" s="176"/>
      <c r="V15" s="186"/>
      <c r="W15" s="178">
        <v>4</v>
      </c>
      <c r="X15" s="176">
        <v>3</v>
      </c>
      <c r="Y15" s="186">
        <v>1</v>
      </c>
      <c r="Z15" s="177">
        <v>4</v>
      </c>
      <c r="AA15" s="176">
        <v>3</v>
      </c>
      <c r="AB15" s="186">
        <v>1</v>
      </c>
      <c r="AC15" s="177"/>
      <c r="AD15" s="176"/>
      <c r="AE15" s="186"/>
      <c r="AF15" s="177"/>
      <c r="AG15" s="176"/>
      <c r="AH15" s="186"/>
      <c r="AI15" s="177">
        <v>1</v>
      </c>
      <c r="AJ15" s="176">
        <v>6</v>
      </c>
      <c r="AK15" s="225">
        <v>1</v>
      </c>
      <c r="AL15" s="177">
        <v>4</v>
      </c>
      <c r="AM15" s="176">
        <v>2</v>
      </c>
      <c r="AN15" s="186"/>
      <c r="AO15" s="177"/>
      <c r="AP15" s="176"/>
      <c r="AQ15" s="186"/>
      <c r="AR15" s="178">
        <v>7</v>
      </c>
      <c r="AS15" s="179">
        <v>1</v>
      </c>
      <c r="AT15" s="186">
        <v>1</v>
      </c>
      <c r="AU15" s="178"/>
      <c r="AV15" s="179"/>
      <c r="AW15" s="186"/>
      <c r="AX15" s="178"/>
      <c r="AY15" s="179"/>
      <c r="AZ15" s="186"/>
      <c r="BA15" s="178">
        <v>4</v>
      </c>
      <c r="BB15" s="179">
        <v>3</v>
      </c>
      <c r="BC15" s="186">
        <v>1</v>
      </c>
      <c r="BD15" s="178"/>
      <c r="BE15" s="179"/>
      <c r="BF15" s="186"/>
      <c r="BG15" s="178">
        <v>5</v>
      </c>
      <c r="BH15" s="179">
        <v>1</v>
      </c>
      <c r="BI15" s="186"/>
      <c r="BJ15" s="178">
        <v>3</v>
      </c>
      <c r="BK15" s="179">
        <v>4</v>
      </c>
      <c r="BL15" s="184">
        <v>1</v>
      </c>
      <c r="BM15" s="187">
        <v>9</v>
      </c>
      <c r="BN15" s="179">
        <v>1</v>
      </c>
      <c r="BO15" s="184"/>
      <c r="BP15" s="187">
        <v>5</v>
      </c>
      <c r="BQ15" s="179">
        <v>2</v>
      </c>
      <c r="BR15" s="184"/>
      <c r="BS15" s="187">
        <v>4</v>
      </c>
      <c r="BT15" s="179">
        <v>2</v>
      </c>
      <c r="BU15" s="186"/>
      <c r="BV15" s="178"/>
      <c r="BW15" s="179"/>
      <c r="BX15" s="186"/>
      <c r="BY15" s="178">
        <v>6</v>
      </c>
      <c r="BZ15" s="179">
        <v>1</v>
      </c>
      <c r="CA15" s="186">
        <v>1</v>
      </c>
      <c r="CB15" s="178"/>
      <c r="CC15" s="179"/>
      <c r="CD15" s="184"/>
      <c r="CE15" s="187">
        <v>7</v>
      </c>
      <c r="CF15" s="179">
        <v>1</v>
      </c>
      <c r="CG15" s="184"/>
      <c r="CH15" s="187">
        <v>7</v>
      </c>
      <c r="CI15" s="179">
        <v>1</v>
      </c>
      <c r="CJ15" s="184"/>
      <c r="CK15" s="187">
        <v>9</v>
      </c>
      <c r="CL15" s="179">
        <v>1</v>
      </c>
      <c r="CM15" s="184"/>
      <c r="CN15" s="185"/>
    </row>
    <row r="16" spans="1:92" s="53" customFormat="1" ht="12.95" customHeight="1" x14ac:dyDescent="0.2">
      <c r="A16" s="46">
        <v>8</v>
      </c>
      <c r="B16" s="50" t="s">
        <v>10</v>
      </c>
      <c r="C16" s="350">
        <f t="shared" si="69"/>
        <v>29</v>
      </c>
      <c r="D16" s="349">
        <f t="shared" si="73"/>
        <v>4</v>
      </c>
      <c r="E16" s="51">
        <f t="shared" si="70"/>
        <v>6</v>
      </c>
      <c r="F16" s="52">
        <f t="shared" si="71"/>
        <v>4.833333333333333</v>
      </c>
      <c r="G16" s="193">
        <f t="shared" si="72"/>
        <v>3.1666666666666665</v>
      </c>
      <c r="H16" s="178">
        <v>1</v>
      </c>
      <c r="I16" s="176">
        <v>9</v>
      </c>
      <c r="J16" s="186"/>
      <c r="K16" s="177"/>
      <c r="L16" s="176"/>
      <c r="M16" s="186"/>
      <c r="N16" s="177"/>
      <c r="O16" s="176"/>
      <c r="P16" s="186"/>
      <c r="Q16" s="177"/>
      <c r="R16" s="176"/>
      <c r="S16" s="186"/>
      <c r="T16" s="177">
        <v>3</v>
      </c>
      <c r="U16" s="176">
        <v>4</v>
      </c>
      <c r="V16" s="186">
        <v>1</v>
      </c>
      <c r="W16" s="178"/>
      <c r="X16" s="176"/>
      <c r="Y16" s="186"/>
      <c r="Z16" s="177"/>
      <c r="AA16" s="176"/>
      <c r="AB16" s="186"/>
      <c r="AC16" s="177"/>
      <c r="AD16" s="176"/>
      <c r="AE16" s="186"/>
      <c r="AF16" s="177"/>
      <c r="AG16" s="176"/>
      <c r="AH16" s="186"/>
      <c r="AI16" s="177"/>
      <c r="AJ16" s="176"/>
      <c r="AK16" s="186"/>
      <c r="AL16" s="177"/>
      <c r="AM16" s="176"/>
      <c r="AN16" s="186"/>
      <c r="AO16" s="177"/>
      <c r="AP16" s="176"/>
      <c r="AQ16" s="186"/>
      <c r="AR16" s="178"/>
      <c r="AS16" s="179"/>
      <c r="AT16" s="186"/>
      <c r="AU16" s="178"/>
      <c r="AV16" s="179"/>
      <c r="AW16" s="186"/>
      <c r="AX16" s="178"/>
      <c r="AY16" s="179"/>
      <c r="AZ16" s="186"/>
      <c r="BA16" s="178">
        <v>3</v>
      </c>
      <c r="BB16" s="179">
        <v>4</v>
      </c>
      <c r="BC16" s="186"/>
      <c r="BD16" s="178"/>
      <c r="BE16" s="179"/>
      <c r="BF16" s="186"/>
      <c r="BG16" s="178"/>
      <c r="BH16" s="179"/>
      <c r="BI16" s="186"/>
      <c r="BJ16" s="178">
        <v>5</v>
      </c>
      <c r="BK16" s="179">
        <v>2</v>
      </c>
      <c r="BL16" s="184">
        <v>1</v>
      </c>
      <c r="BM16" s="187"/>
      <c r="BN16" s="179"/>
      <c r="BO16" s="184"/>
      <c r="BP16" s="187">
        <v>4</v>
      </c>
      <c r="BQ16" s="179">
        <v>3</v>
      </c>
      <c r="BR16" s="184">
        <v>2</v>
      </c>
      <c r="BS16" s="187"/>
      <c r="BT16" s="179"/>
      <c r="BU16" s="186"/>
      <c r="BV16" s="178"/>
      <c r="BW16" s="179"/>
      <c r="BX16" s="186"/>
      <c r="BY16" s="178"/>
      <c r="BZ16" s="179"/>
      <c r="CA16" s="186"/>
      <c r="CB16" s="178"/>
      <c r="CC16" s="179"/>
      <c r="CD16" s="184"/>
      <c r="CE16" s="187"/>
      <c r="CF16" s="179"/>
      <c r="CG16" s="186"/>
      <c r="CH16" s="178"/>
      <c r="CI16" s="179"/>
      <c r="CJ16" s="184"/>
      <c r="CK16" s="187">
        <v>3</v>
      </c>
      <c r="CL16" s="179">
        <v>7</v>
      </c>
      <c r="CM16" s="184"/>
      <c r="CN16" s="185"/>
    </row>
    <row r="17" spans="1:92" s="53" customFormat="1" ht="12.95" customHeight="1" x14ac:dyDescent="0.2">
      <c r="A17" s="46">
        <v>9</v>
      </c>
      <c r="B17" s="50" t="s">
        <v>39</v>
      </c>
      <c r="C17" s="350">
        <f t="shared" si="69"/>
        <v>23</v>
      </c>
      <c r="D17" s="349">
        <f t="shared" si="73"/>
        <v>4</v>
      </c>
      <c r="E17" s="51">
        <f t="shared" si="70"/>
        <v>4</v>
      </c>
      <c r="F17" s="52">
        <f t="shared" si="71"/>
        <v>5.75</v>
      </c>
      <c r="G17" s="193">
        <f t="shared" si="72"/>
        <v>1.75</v>
      </c>
      <c r="H17" s="178"/>
      <c r="I17" s="176"/>
      <c r="J17" s="186"/>
      <c r="K17" s="177"/>
      <c r="L17" s="176"/>
      <c r="M17" s="186"/>
      <c r="N17" s="177"/>
      <c r="O17" s="176"/>
      <c r="P17" s="186"/>
      <c r="Q17" s="177">
        <v>2</v>
      </c>
      <c r="R17" s="176">
        <v>5</v>
      </c>
      <c r="S17" s="186">
        <v>1</v>
      </c>
      <c r="T17" s="177"/>
      <c r="U17" s="176"/>
      <c r="V17" s="186"/>
      <c r="W17" s="178"/>
      <c r="X17" s="176"/>
      <c r="Y17" s="186"/>
      <c r="Z17" s="177"/>
      <c r="AA17" s="176"/>
      <c r="AB17" s="186"/>
      <c r="AC17" s="177">
        <v>1</v>
      </c>
      <c r="AD17" s="176">
        <v>8</v>
      </c>
      <c r="AE17" s="186"/>
      <c r="AF17" s="177"/>
      <c r="AG17" s="176"/>
      <c r="AH17" s="186"/>
      <c r="AI17" s="177"/>
      <c r="AJ17" s="176"/>
      <c r="AK17" s="186"/>
      <c r="AL17" s="177"/>
      <c r="AM17" s="176"/>
      <c r="AN17" s="186"/>
      <c r="AO17" s="177">
        <v>1</v>
      </c>
      <c r="AP17" s="176">
        <v>6</v>
      </c>
      <c r="AQ17" s="186">
        <v>2</v>
      </c>
      <c r="AR17" s="178"/>
      <c r="AS17" s="179"/>
      <c r="AT17" s="186"/>
      <c r="AU17" s="178"/>
      <c r="AV17" s="179"/>
      <c r="AW17" s="186"/>
      <c r="AX17" s="178">
        <v>3</v>
      </c>
      <c r="AY17" s="179">
        <v>4</v>
      </c>
      <c r="AZ17" s="186">
        <v>1</v>
      </c>
      <c r="BA17" s="178"/>
      <c r="BB17" s="179"/>
      <c r="BC17" s="186"/>
      <c r="BD17" s="178"/>
      <c r="BE17" s="179"/>
      <c r="BF17" s="186"/>
      <c r="BG17" s="178"/>
      <c r="BH17" s="179"/>
      <c r="BI17" s="186"/>
      <c r="BJ17" s="178"/>
      <c r="BK17" s="179"/>
      <c r="BL17" s="186"/>
      <c r="BM17" s="178"/>
      <c r="BN17" s="179"/>
      <c r="BO17" s="184"/>
      <c r="BP17" s="187"/>
      <c r="BQ17" s="179"/>
      <c r="BR17" s="184"/>
      <c r="BS17" s="187"/>
      <c r="BT17" s="179"/>
      <c r="BU17" s="186"/>
      <c r="BV17" s="178"/>
      <c r="BW17" s="179"/>
      <c r="BX17" s="186"/>
      <c r="BY17" s="178"/>
      <c r="BZ17" s="179"/>
      <c r="CA17" s="186"/>
      <c r="CB17" s="178"/>
      <c r="CC17" s="179"/>
      <c r="CD17" s="186"/>
      <c r="CE17" s="178"/>
      <c r="CF17" s="179"/>
      <c r="CG17" s="184"/>
      <c r="CH17" s="187"/>
      <c r="CI17" s="179"/>
      <c r="CJ17" s="184"/>
      <c r="CK17" s="187"/>
      <c r="CL17" s="179"/>
      <c r="CM17" s="186"/>
    </row>
    <row r="18" spans="1:92" s="53" customFormat="1" ht="12.95" customHeight="1" x14ac:dyDescent="0.2">
      <c r="A18" s="46">
        <v>10</v>
      </c>
      <c r="B18" s="50" t="s">
        <v>13</v>
      </c>
      <c r="C18" s="350">
        <f t="shared" si="69"/>
        <v>23</v>
      </c>
      <c r="D18" s="349">
        <f t="shared" si="73"/>
        <v>4</v>
      </c>
      <c r="E18" s="51">
        <f t="shared" si="70"/>
        <v>6</v>
      </c>
      <c r="F18" s="52">
        <f t="shared" si="71"/>
        <v>3.8333333333333335</v>
      </c>
      <c r="G18" s="193">
        <f t="shared" si="72"/>
        <v>4.5</v>
      </c>
      <c r="H18" s="178"/>
      <c r="I18" s="176"/>
      <c r="J18" s="186"/>
      <c r="K18" s="177">
        <v>3</v>
      </c>
      <c r="L18" s="176">
        <v>3</v>
      </c>
      <c r="M18" s="186">
        <v>1</v>
      </c>
      <c r="N18" s="177"/>
      <c r="O18" s="176"/>
      <c r="P18" s="186"/>
      <c r="Q18" s="177"/>
      <c r="R18" s="176"/>
      <c r="S18" s="186"/>
      <c r="T18" s="177">
        <v>2</v>
      </c>
      <c r="U18" s="176">
        <v>6</v>
      </c>
      <c r="V18" s="186">
        <v>1</v>
      </c>
      <c r="W18" s="178"/>
      <c r="X18" s="176"/>
      <c r="Y18" s="186"/>
      <c r="Z18" s="177">
        <v>5</v>
      </c>
      <c r="AA18" s="176">
        <v>2</v>
      </c>
      <c r="AB18" s="186">
        <v>1</v>
      </c>
      <c r="AC18" s="177"/>
      <c r="AD18" s="176"/>
      <c r="AE18" s="186"/>
      <c r="AF18" s="177"/>
      <c r="AG18" s="176"/>
      <c r="AH18" s="186"/>
      <c r="AI18" s="177"/>
      <c r="AJ18" s="176"/>
      <c r="AK18" s="186"/>
      <c r="AL18" s="177"/>
      <c r="AM18" s="176"/>
      <c r="AN18" s="186"/>
      <c r="AO18" s="177"/>
      <c r="AP18" s="176"/>
      <c r="AQ18" s="186"/>
      <c r="AR18" s="178"/>
      <c r="AS18" s="179"/>
      <c r="AT18" s="186"/>
      <c r="AU18" s="178"/>
      <c r="AV18" s="179"/>
      <c r="AW18" s="186"/>
      <c r="AX18" s="178">
        <v>1</v>
      </c>
      <c r="AY18" s="179">
        <v>8</v>
      </c>
      <c r="AZ18" s="186"/>
      <c r="BA18" s="178"/>
      <c r="BB18" s="179"/>
      <c r="BC18" s="186"/>
      <c r="BD18" s="178"/>
      <c r="BE18" s="179"/>
      <c r="BF18" s="186"/>
      <c r="BG18" s="178"/>
      <c r="BH18" s="179"/>
      <c r="BI18" s="186"/>
      <c r="BJ18" s="178"/>
      <c r="BK18" s="179"/>
      <c r="BL18" s="184"/>
      <c r="BM18" s="187">
        <v>8</v>
      </c>
      <c r="BN18" s="179">
        <v>2</v>
      </c>
      <c r="BO18" s="184"/>
      <c r="BP18" s="187"/>
      <c r="BQ18" s="179"/>
      <c r="BR18" s="184"/>
      <c r="BS18" s="187"/>
      <c r="BT18" s="179"/>
      <c r="BU18" s="186"/>
      <c r="BV18" s="178"/>
      <c r="BW18" s="179"/>
      <c r="BX18" s="186"/>
      <c r="BY18" s="178"/>
      <c r="BZ18" s="179"/>
      <c r="CA18" s="186"/>
      <c r="CB18" s="178"/>
      <c r="CC18" s="179"/>
      <c r="CD18" s="184"/>
      <c r="CE18" s="187"/>
      <c r="CF18" s="179"/>
      <c r="CG18" s="184"/>
      <c r="CH18" s="187"/>
      <c r="CI18" s="179"/>
      <c r="CJ18" s="184"/>
      <c r="CK18" s="187">
        <v>8</v>
      </c>
      <c r="CL18" s="179">
        <v>2</v>
      </c>
      <c r="CM18" s="184">
        <v>1</v>
      </c>
      <c r="CN18" s="185"/>
    </row>
    <row r="19" spans="1:92" s="53" customFormat="1" ht="12.95" customHeight="1" x14ac:dyDescent="0.2">
      <c r="A19" s="46">
        <v>11</v>
      </c>
      <c r="B19" s="50" t="s">
        <v>44</v>
      </c>
      <c r="C19" s="350">
        <f t="shared" si="69"/>
        <v>15</v>
      </c>
      <c r="D19" s="349">
        <f t="shared" si="73"/>
        <v>5</v>
      </c>
      <c r="E19" s="51">
        <f t="shared" si="70"/>
        <v>4</v>
      </c>
      <c r="F19" s="52">
        <f t="shared" si="71"/>
        <v>3.75</v>
      </c>
      <c r="G19" s="193">
        <f t="shared" si="72"/>
        <v>3.5</v>
      </c>
      <c r="H19" s="178"/>
      <c r="I19" s="176"/>
      <c r="J19" s="186"/>
      <c r="K19" s="177"/>
      <c r="L19" s="176"/>
      <c r="M19" s="186"/>
      <c r="N19" s="177"/>
      <c r="O19" s="176"/>
      <c r="P19" s="186"/>
      <c r="Q19" s="177"/>
      <c r="R19" s="176"/>
      <c r="S19" s="186"/>
      <c r="T19" s="177"/>
      <c r="U19" s="176"/>
      <c r="V19" s="186"/>
      <c r="W19" s="178"/>
      <c r="X19" s="176"/>
      <c r="Y19" s="186"/>
      <c r="Z19" s="177"/>
      <c r="AA19" s="176"/>
      <c r="AB19" s="186"/>
      <c r="AC19" s="177">
        <v>2</v>
      </c>
      <c r="AD19" s="176">
        <v>6</v>
      </c>
      <c r="AE19" s="186">
        <v>1</v>
      </c>
      <c r="AF19" s="177">
        <v>2</v>
      </c>
      <c r="AG19" s="176">
        <v>2</v>
      </c>
      <c r="AH19" s="186"/>
      <c r="AI19" s="177"/>
      <c r="AJ19" s="176"/>
      <c r="AK19" s="186"/>
      <c r="AL19" s="177"/>
      <c r="AM19" s="176"/>
      <c r="AN19" s="186"/>
      <c r="AO19" s="177"/>
      <c r="AP19" s="176"/>
      <c r="AQ19" s="186"/>
      <c r="AR19" s="178"/>
      <c r="AS19" s="179"/>
      <c r="AT19" s="186"/>
      <c r="AU19" s="178"/>
      <c r="AV19" s="179"/>
      <c r="AW19" s="186"/>
      <c r="AX19" s="178"/>
      <c r="AY19" s="179"/>
      <c r="AZ19" s="186"/>
      <c r="BA19" s="178"/>
      <c r="BB19" s="179"/>
      <c r="BC19" s="186"/>
      <c r="BD19" s="178">
        <v>3</v>
      </c>
      <c r="BE19" s="179">
        <v>4</v>
      </c>
      <c r="BF19" s="186">
        <v>3</v>
      </c>
      <c r="BG19" s="178"/>
      <c r="BH19" s="179"/>
      <c r="BI19" s="186"/>
      <c r="BJ19" s="178"/>
      <c r="BK19" s="179"/>
      <c r="BL19" s="184"/>
      <c r="BM19" s="187">
        <v>7</v>
      </c>
      <c r="BN19" s="179">
        <v>3</v>
      </c>
      <c r="BO19" s="184">
        <v>1</v>
      </c>
      <c r="BP19" s="187"/>
      <c r="BQ19" s="179"/>
      <c r="BR19" s="184"/>
      <c r="BS19" s="187"/>
      <c r="BT19" s="179"/>
      <c r="BU19" s="186"/>
      <c r="BV19" s="178"/>
      <c r="BW19" s="179"/>
      <c r="BX19" s="186"/>
      <c r="BY19" s="178"/>
      <c r="BZ19" s="179"/>
      <c r="CA19" s="186"/>
      <c r="CB19" s="178"/>
      <c r="CC19" s="179"/>
      <c r="CD19" s="184"/>
      <c r="CE19" s="187"/>
      <c r="CF19" s="179"/>
      <c r="CG19" s="184"/>
      <c r="CH19" s="187"/>
      <c r="CI19" s="179"/>
      <c r="CJ19" s="184"/>
      <c r="CK19" s="187"/>
      <c r="CL19" s="179"/>
      <c r="CM19" s="184"/>
      <c r="CN19" s="185"/>
    </row>
    <row r="20" spans="1:92" s="53" customFormat="1" ht="12.95" customHeight="1" x14ac:dyDescent="0.2">
      <c r="A20" s="46">
        <v>12</v>
      </c>
      <c r="B20" s="50" t="s">
        <v>7</v>
      </c>
      <c r="C20" s="350">
        <f t="shared" si="69"/>
        <v>15</v>
      </c>
      <c r="D20" s="349">
        <f t="shared" si="73"/>
        <v>2</v>
      </c>
      <c r="E20" s="51">
        <f t="shared" si="70"/>
        <v>6</v>
      </c>
      <c r="F20" s="52">
        <f t="shared" si="71"/>
        <v>2.5</v>
      </c>
      <c r="G20" s="193">
        <f t="shared" si="72"/>
        <v>4.166666666666667</v>
      </c>
      <c r="H20" s="178">
        <v>5</v>
      </c>
      <c r="I20" s="176">
        <v>3</v>
      </c>
      <c r="J20" s="186"/>
      <c r="K20" s="177">
        <v>5</v>
      </c>
      <c r="L20" s="176">
        <v>1</v>
      </c>
      <c r="M20" s="186"/>
      <c r="N20" s="177"/>
      <c r="O20" s="176"/>
      <c r="P20" s="186"/>
      <c r="Q20" s="177">
        <v>4</v>
      </c>
      <c r="R20" s="176">
        <v>2</v>
      </c>
      <c r="S20" s="186">
        <v>1</v>
      </c>
      <c r="T20" s="177"/>
      <c r="U20" s="176"/>
      <c r="V20" s="186"/>
      <c r="W20" s="178"/>
      <c r="X20" s="176"/>
      <c r="Y20" s="186"/>
      <c r="Z20" s="177"/>
      <c r="AA20" s="176"/>
      <c r="AB20" s="186"/>
      <c r="AC20" s="177"/>
      <c r="AD20" s="176"/>
      <c r="AE20" s="186"/>
      <c r="AF20" s="177"/>
      <c r="AG20" s="176"/>
      <c r="AH20" s="186"/>
      <c r="AI20" s="177"/>
      <c r="AJ20" s="176"/>
      <c r="AK20" s="186"/>
      <c r="AL20" s="177"/>
      <c r="AM20" s="176"/>
      <c r="AN20" s="186"/>
      <c r="AO20" s="177">
        <v>3</v>
      </c>
      <c r="AP20" s="176">
        <v>2</v>
      </c>
      <c r="AQ20" s="186"/>
      <c r="AR20" s="178"/>
      <c r="AS20" s="179"/>
      <c r="AT20" s="186"/>
      <c r="AU20" s="178"/>
      <c r="AV20" s="179"/>
      <c r="AW20" s="186"/>
      <c r="AX20" s="178">
        <v>5</v>
      </c>
      <c r="AY20" s="179">
        <v>2</v>
      </c>
      <c r="AZ20" s="186"/>
      <c r="BA20" s="178"/>
      <c r="BB20" s="179"/>
      <c r="BC20" s="186"/>
      <c r="BD20" s="178"/>
      <c r="BE20" s="179"/>
      <c r="BF20" s="186"/>
      <c r="BG20" s="178"/>
      <c r="BH20" s="179"/>
      <c r="BI20" s="186"/>
      <c r="BJ20" s="178"/>
      <c r="BK20" s="179"/>
      <c r="BL20" s="184"/>
      <c r="BM20" s="187"/>
      <c r="BN20" s="179"/>
      <c r="BO20" s="186"/>
      <c r="BP20" s="178"/>
      <c r="BQ20" s="179"/>
      <c r="BR20" s="184"/>
      <c r="BS20" s="187"/>
      <c r="BT20" s="179"/>
      <c r="BU20" s="186"/>
      <c r="BV20" s="178"/>
      <c r="BW20" s="179"/>
      <c r="BX20" s="186"/>
      <c r="BY20" s="178"/>
      <c r="BZ20" s="179"/>
      <c r="CA20" s="186"/>
      <c r="CB20" s="178"/>
      <c r="CC20" s="179"/>
      <c r="CD20" s="186"/>
      <c r="CE20" s="178"/>
      <c r="CF20" s="179"/>
      <c r="CG20" s="184"/>
      <c r="CH20" s="187">
        <v>3</v>
      </c>
      <c r="CI20" s="179">
        <v>5</v>
      </c>
      <c r="CJ20" s="184">
        <v>1</v>
      </c>
      <c r="CK20" s="187"/>
      <c r="CL20" s="179"/>
      <c r="CM20" s="184"/>
      <c r="CN20" s="185"/>
    </row>
    <row r="21" spans="1:92" s="53" customFormat="1" ht="12.95" customHeight="1" x14ac:dyDescent="0.2">
      <c r="A21" s="46">
        <v>13</v>
      </c>
      <c r="B21" s="50" t="s">
        <v>38</v>
      </c>
      <c r="C21" s="350">
        <f t="shared" si="69"/>
        <v>12</v>
      </c>
      <c r="D21" s="349">
        <f t="shared" si="73"/>
        <v>8</v>
      </c>
      <c r="E21" s="51">
        <f t="shared" si="70"/>
        <v>6</v>
      </c>
      <c r="F21" s="52">
        <f t="shared" si="71"/>
        <v>2</v>
      </c>
      <c r="G21" s="193">
        <f t="shared" si="72"/>
        <v>4.333333333333333</v>
      </c>
      <c r="H21" s="178"/>
      <c r="I21" s="176"/>
      <c r="J21" s="186"/>
      <c r="K21" s="177"/>
      <c r="L21" s="176"/>
      <c r="M21" s="186"/>
      <c r="N21" s="177"/>
      <c r="O21" s="176"/>
      <c r="P21" s="186"/>
      <c r="Q21" s="177">
        <v>5</v>
      </c>
      <c r="R21" s="176">
        <v>1</v>
      </c>
      <c r="S21" s="186"/>
      <c r="T21" s="177"/>
      <c r="U21" s="176"/>
      <c r="V21" s="186"/>
      <c r="W21" s="178">
        <v>5</v>
      </c>
      <c r="X21" s="176">
        <v>2</v>
      </c>
      <c r="Y21" s="186">
        <v>2</v>
      </c>
      <c r="Z21" s="177"/>
      <c r="AA21" s="176"/>
      <c r="AB21" s="186"/>
      <c r="AC21" s="177"/>
      <c r="AD21" s="176"/>
      <c r="AE21" s="186"/>
      <c r="AF21" s="177">
        <v>1</v>
      </c>
      <c r="AG21" s="176">
        <v>4</v>
      </c>
      <c r="AH21" s="186">
        <v>1</v>
      </c>
      <c r="AI21" s="177"/>
      <c r="AJ21" s="176"/>
      <c r="AK21" s="186"/>
      <c r="AL21" s="177"/>
      <c r="AM21" s="176"/>
      <c r="AN21" s="186"/>
      <c r="AO21" s="177"/>
      <c r="AP21" s="176"/>
      <c r="AQ21" s="186"/>
      <c r="AR21" s="178"/>
      <c r="AS21" s="179"/>
      <c r="AT21" s="186"/>
      <c r="AU21" s="178">
        <v>3</v>
      </c>
      <c r="AV21" s="179">
        <v>2</v>
      </c>
      <c r="AW21" s="186">
        <v>1</v>
      </c>
      <c r="AX21" s="178"/>
      <c r="AY21" s="179"/>
      <c r="AZ21" s="186"/>
      <c r="BA21" s="178"/>
      <c r="BB21" s="179"/>
      <c r="BC21" s="186"/>
      <c r="BD21" s="178">
        <v>6</v>
      </c>
      <c r="BE21" s="179">
        <v>1</v>
      </c>
      <c r="BF21" s="186">
        <v>2</v>
      </c>
      <c r="BG21" s="178"/>
      <c r="BH21" s="179"/>
      <c r="BI21" s="186"/>
      <c r="BJ21" s="178"/>
      <c r="BK21" s="179"/>
      <c r="BL21" s="184"/>
      <c r="BM21" s="187"/>
      <c r="BN21" s="179"/>
      <c r="BO21" s="184"/>
      <c r="BP21" s="187"/>
      <c r="BQ21" s="179"/>
      <c r="BR21" s="184"/>
      <c r="BS21" s="187"/>
      <c r="BT21" s="179"/>
      <c r="BU21" s="186"/>
      <c r="BV21" s="178"/>
      <c r="BW21" s="179"/>
      <c r="BX21" s="186"/>
      <c r="BY21" s="178"/>
      <c r="BZ21" s="179"/>
      <c r="CA21" s="186"/>
      <c r="CB21" s="178"/>
      <c r="CC21" s="179"/>
      <c r="CD21" s="184"/>
      <c r="CE21" s="187">
        <v>6</v>
      </c>
      <c r="CF21" s="179">
        <v>2</v>
      </c>
      <c r="CG21" s="184">
        <v>2</v>
      </c>
      <c r="CH21" s="187"/>
      <c r="CI21" s="179"/>
      <c r="CJ21" s="184"/>
      <c r="CK21" s="187"/>
      <c r="CL21" s="179"/>
      <c r="CM21" s="184"/>
      <c r="CN21" s="185"/>
    </row>
    <row r="22" spans="1:92" s="53" customFormat="1" ht="12.95" customHeight="1" x14ac:dyDescent="0.2">
      <c r="A22" s="46">
        <v>14</v>
      </c>
      <c r="B22" s="50" t="s">
        <v>26</v>
      </c>
      <c r="C22" s="350">
        <f t="shared" si="69"/>
        <v>6</v>
      </c>
      <c r="D22" s="349">
        <f t="shared" si="73"/>
        <v>2</v>
      </c>
      <c r="E22" s="51">
        <f t="shared" si="70"/>
        <v>2</v>
      </c>
      <c r="F22" s="52">
        <f t="shared" si="71"/>
        <v>3</v>
      </c>
      <c r="G22" s="193">
        <f t="shared" si="72"/>
        <v>6</v>
      </c>
      <c r="H22" s="178">
        <v>7</v>
      </c>
      <c r="I22" s="176">
        <v>1</v>
      </c>
      <c r="J22" s="186">
        <v>1</v>
      </c>
      <c r="K22" s="177"/>
      <c r="L22" s="176"/>
      <c r="M22" s="186"/>
      <c r="N22" s="177"/>
      <c r="O22" s="176"/>
      <c r="P22" s="186"/>
      <c r="Q22" s="177"/>
      <c r="R22" s="176"/>
      <c r="S22" s="186"/>
      <c r="T22" s="177"/>
      <c r="U22" s="176"/>
      <c r="V22" s="186"/>
      <c r="W22" s="178"/>
      <c r="X22" s="176"/>
      <c r="Y22" s="186"/>
      <c r="Z22" s="177"/>
      <c r="AA22" s="176"/>
      <c r="AB22" s="186"/>
      <c r="AC22" s="177"/>
      <c r="AD22" s="176"/>
      <c r="AE22" s="186"/>
      <c r="AF22" s="177"/>
      <c r="AG22" s="176"/>
      <c r="AH22" s="186"/>
      <c r="AI22" s="177"/>
      <c r="AJ22" s="176"/>
      <c r="AK22" s="186"/>
      <c r="AL22" s="177"/>
      <c r="AM22" s="176"/>
      <c r="AN22" s="186"/>
      <c r="AO22" s="177"/>
      <c r="AP22" s="176"/>
      <c r="AQ22" s="186"/>
      <c r="AR22" s="178"/>
      <c r="AS22" s="179"/>
      <c r="AT22" s="186"/>
      <c r="AU22" s="178"/>
      <c r="AV22" s="179"/>
      <c r="AW22" s="186"/>
      <c r="AX22" s="178"/>
      <c r="AY22" s="179"/>
      <c r="AZ22" s="186"/>
      <c r="BA22" s="178"/>
      <c r="BB22" s="179"/>
      <c r="BC22" s="186"/>
      <c r="BD22" s="178"/>
      <c r="BE22" s="179"/>
      <c r="BF22" s="186"/>
      <c r="BG22" s="178"/>
      <c r="BH22" s="179"/>
      <c r="BI22" s="186"/>
      <c r="BJ22" s="178"/>
      <c r="BK22" s="179"/>
      <c r="BL22" s="184"/>
      <c r="BM22" s="187"/>
      <c r="BN22" s="179"/>
      <c r="BO22" s="186"/>
      <c r="BP22" s="178"/>
      <c r="BQ22" s="179"/>
      <c r="BR22" s="184"/>
      <c r="BS22" s="187"/>
      <c r="BT22" s="179"/>
      <c r="BU22" s="186"/>
      <c r="BV22" s="178"/>
      <c r="BW22" s="179"/>
      <c r="BX22" s="186"/>
      <c r="BY22" s="178"/>
      <c r="BZ22" s="179"/>
      <c r="CA22" s="186"/>
      <c r="CB22" s="178"/>
      <c r="CC22" s="179"/>
      <c r="CD22" s="186"/>
      <c r="CE22" s="178"/>
      <c r="CF22" s="179"/>
      <c r="CG22" s="184"/>
      <c r="CH22" s="187"/>
      <c r="CI22" s="179"/>
      <c r="CJ22" s="184"/>
      <c r="CK22" s="187">
        <v>5</v>
      </c>
      <c r="CL22" s="179">
        <v>5</v>
      </c>
      <c r="CM22" s="186">
        <v>1</v>
      </c>
    </row>
    <row r="23" spans="1:92" s="53" customFormat="1" ht="12.95" customHeight="1" x14ac:dyDescent="0.2">
      <c r="A23" s="46">
        <v>15</v>
      </c>
      <c r="B23" s="50" t="s">
        <v>43</v>
      </c>
      <c r="C23" s="350">
        <f t="shared" si="69"/>
        <v>5</v>
      </c>
      <c r="D23" s="349">
        <f t="shared" si="73"/>
        <v>1</v>
      </c>
      <c r="E23" s="51">
        <f t="shared" si="70"/>
        <v>1</v>
      </c>
      <c r="F23" s="52">
        <f t="shared" si="71"/>
        <v>5</v>
      </c>
      <c r="G23" s="193">
        <f t="shared" si="72"/>
        <v>3</v>
      </c>
      <c r="H23" s="178"/>
      <c r="I23" s="176"/>
      <c r="J23" s="186"/>
      <c r="K23" s="177"/>
      <c r="L23" s="176"/>
      <c r="M23" s="186"/>
      <c r="N23" s="177"/>
      <c r="O23" s="176"/>
      <c r="P23" s="186"/>
      <c r="Q23" s="177"/>
      <c r="R23" s="176"/>
      <c r="S23" s="186"/>
      <c r="T23" s="177"/>
      <c r="U23" s="176"/>
      <c r="V23" s="186"/>
      <c r="W23" s="178"/>
      <c r="X23" s="176"/>
      <c r="Y23" s="186"/>
      <c r="Z23" s="177"/>
      <c r="AA23" s="176"/>
      <c r="AB23" s="186"/>
      <c r="AC23" s="177"/>
      <c r="AD23" s="176"/>
      <c r="AE23" s="186"/>
      <c r="AF23" s="177"/>
      <c r="AG23" s="176"/>
      <c r="AH23" s="186"/>
      <c r="AI23" s="177"/>
      <c r="AJ23" s="176"/>
      <c r="AK23" s="186"/>
      <c r="AL23" s="177"/>
      <c r="AM23" s="176"/>
      <c r="AN23" s="186"/>
      <c r="AO23" s="177"/>
      <c r="AP23" s="176"/>
      <c r="AQ23" s="186"/>
      <c r="AR23" s="178">
        <v>3</v>
      </c>
      <c r="AS23" s="179">
        <v>5</v>
      </c>
      <c r="AT23" s="186">
        <v>1</v>
      </c>
      <c r="AU23" s="178"/>
      <c r="AV23" s="179"/>
      <c r="AW23" s="186"/>
      <c r="AX23" s="178"/>
      <c r="AY23" s="179"/>
      <c r="AZ23" s="186"/>
      <c r="BA23" s="178"/>
      <c r="BB23" s="179"/>
      <c r="BC23" s="186"/>
      <c r="BD23" s="178"/>
      <c r="BE23" s="179"/>
      <c r="BF23" s="186"/>
      <c r="BG23" s="178"/>
      <c r="BH23" s="179"/>
      <c r="BI23" s="186"/>
      <c r="BJ23" s="178"/>
      <c r="BK23" s="179"/>
      <c r="BL23" s="184"/>
      <c r="BM23" s="187"/>
      <c r="BN23" s="179"/>
      <c r="BO23" s="184"/>
      <c r="BP23" s="187"/>
      <c r="BQ23" s="179"/>
      <c r="BR23" s="184"/>
      <c r="BS23" s="187"/>
      <c r="BT23" s="179"/>
      <c r="BU23" s="186"/>
      <c r="BV23" s="178"/>
      <c r="BW23" s="179"/>
      <c r="BX23" s="186"/>
      <c r="BY23" s="178"/>
      <c r="BZ23" s="179"/>
      <c r="CA23" s="186"/>
      <c r="CB23" s="178"/>
      <c r="CC23" s="179"/>
      <c r="CD23" s="184"/>
      <c r="CE23" s="187"/>
      <c r="CF23" s="179"/>
      <c r="CG23" s="184"/>
      <c r="CH23" s="187"/>
      <c r="CI23" s="179"/>
      <c r="CJ23" s="184"/>
      <c r="CK23" s="187"/>
      <c r="CL23" s="179"/>
      <c r="CM23" s="184"/>
      <c r="CN23" s="185"/>
    </row>
    <row r="24" spans="1:92" s="53" customFormat="1" ht="12.95" customHeight="1" x14ac:dyDescent="0.2">
      <c r="A24" s="46">
        <v>16</v>
      </c>
      <c r="B24" s="54" t="s">
        <v>34</v>
      </c>
      <c r="C24" s="350">
        <f t="shared" si="69"/>
        <v>4</v>
      </c>
      <c r="D24" s="349">
        <f t="shared" si="73"/>
        <v>2</v>
      </c>
      <c r="E24" s="51">
        <f t="shared" si="70"/>
        <v>1</v>
      </c>
      <c r="F24" s="52">
        <f t="shared" si="71"/>
        <v>4</v>
      </c>
      <c r="G24" s="193">
        <f t="shared" si="72"/>
        <v>4</v>
      </c>
      <c r="H24" s="178">
        <v>4</v>
      </c>
      <c r="I24" s="176">
        <v>4</v>
      </c>
      <c r="J24" s="186">
        <v>2</v>
      </c>
      <c r="K24" s="177"/>
      <c r="L24" s="176"/>
      <c r="M24" s="186"/>
      <c r="N24" s="177"/>
      <c r="O24" s="176"/>
      <c r="P24" s="186"/>
      <c r="Q24" s="177"/>
      <c r="R24" s="176"/>
      <c r="S24" s="186"/>
      <c r="T24" s="177"/>
      <c r="U24" s="176"/>
      <c r="V24" s="186"/>
      <c r="W24" s="178"/>
      <c r="X24" s="176"/>
      <c r="Y24" s="186"/>
      <c r="Z24" s="177"/>
      <c r="AA24" s="176"/>
      <c r="AB24" s="186"/>
      <c r="AC24" s="177"/>
      <c r="AD24" s="176"/>
      <c r="AE24" s="186"/>
      <c r="AF24" s="177"/>
      <c r="AG24" s="176"/>
      <c r="AH24" s="186"/>
      <c r="AI24" s="177"/>
      <c r="AJ24" s="176"/>
      <c r="AK24" s="186"/>
      <c r="AL24" s="177"/>
      <c r="AM24" s="176"/>
      <c r="AN24" s="186"/>
      <c r="AO24" s="177"/>
      <c r="AP24" s="176"/>
      <c r="AQ24" s="186"/>
      <c r="AR24" s="178"/>
      <c r="AS24" s="179"/>
      <c r="AT24" s="186"/>
      <c r="AU24" s="178"/>
      <c r="AV24" s="179"/>
      <c r="AW24" s="186"/>
      <c r="AX24" s="178"/>
      <c r="AY24" s="179"/>
      <c r="AZ24" s="186"/>
      <c r="BA24" s="178"/>
      <c r="BB24" s="179"/>
      <c r="BC24" s="186"/>
      <c r="BD24" s="178"/>
      <c r="BE24" s="179"/>
      <c r="BF24" s="186"/>
      <c r="BG24" s="178"/>
      <c r="BH24" s="179"/>
      <c r="BI24" s="186"/>
      <c r="BJ24" s="178"/>
      <c r="BK24" s="179"/>
      <c r="BL24" s="184"/>
      <c r="BM24" s="187"/>
      <c r="BN24" s="179"/>
      <c r="BO24" s="184"/>
      <c r="BP24" s="187"/>
      <c r="BQ24" s="179"/>
      <c r="BR24" s="184"/>
      <c r="BS24" s="187"/>
      <c r="BT24" s="179"/>
      <c r="BU24" s="186"/>
      <c r="BV24" s="178"/>
      <c r="BW24" s="179"/>
      <c r="BX24" s="186"/>
      <c r="BY24" s="178"/>
      <c r="BZ24" s="179"/>
      <c r="CA24" s="186"/>
      <c r="CB24" s="178"/>
      <c r="CC24" s="179"/>
      <c r="CD24" s="184"/>
      <c r="CE24" s="187"/>
      <c r="CF24" s="179"/>
      <c r="CG24" s="184"/>
      <c r="CH24" s="187"/>
      <c r="CI24" s="179"/>
      <c r="CJ24" s="184"/>
      <c r="CK24" s="187"/>
      <c r="CL24" s="179"/>
      <c r="CM24" s="186"/>
    </row>
    <row r="25" spans="1:92" s="53" customFormat="1" ht="12.95" customHeight="1" x14ac:dyDescent="0.2">
      <c r="A25" s="46">
        <v>17</v>
      </c>
      <c r="B25" s="50" t="s">
        <v>45</v>
      </c>
      <c r="C25" s="350">
        <f t="shared" si="69"/>
        <v>2</v>
      </c>
      <c r="D25" s="349">
        <f t="shared" si="73"/>
        <v>0</v>
      </c>
      <c r="E25" s="51">
        <f t="shared" si="70"/>
        <v>1</v>
      </c>
      <c r="F25" s="52">
        <f t="shared" si="71"/>
        <v>2</v>
      </c>
      <c r="G25" s="193">
        <f t="shared" si="72"/>
        <v>5</v>
      </c>
      <c r="H25" s="178"/>
      <c r="I25" s="176"/>
      <c r="J25" s="186"/>
      <c r="K25" s="177"/>
      <c r="L25" s="176"/>
      <c r="M25" s="186"/>
      <c r="N25" s="177"/>
      <c r="O25" s="176"/>
      <c r="P25" s="186"/>
      <c r="Q25" s="177"/>
      <c r="R25" s="176"/>
      <c r="S25" s="186"/>
      <c r="T25" s="177"/>
      <c r="U25" s="176"/>
      <c r="V25" s="186"/>
      <c r="W25" s="178"/>
      <c r="X25" s="176"/>
      <c r="Y25" s="186"/>
      <c r="Z25" s="177"/>
      <c r="AA25" s="176"/>
      <c r="AB25" s="186"/>
      <c r="AC25" s="177"/>
      <c r="AD25" s="176"/>
      <c r="AE25" s="186"/>
      <c r="AF25" s="177"/>
      <c r="AG25" s="176"/>
      <c r="AH25" s="186"/>
      <c r="AI25" s="177"/>
      <c r="AJ25" s="176"/>
      <c r="AK25" s="186"/>
      <c r="AL25" s="177"/>
      <c r="AM25" s="176"/>
      <c r="AN25" s="186"/>
      <c r="AO25" s="177"/>
      <c r="AP25" s="176"/>
      <c r="AQ25" s="186"/>
      <c r="AR25" s="178"/>
      <c r="AS25" s="179"/>
      <c r="AT25" s="186"/>
      <c r="AU25" s="178"/>
      <c r="AV25" s="179"/>
      <c r="AW25" s="186"/>
      <c r="AX25" s="178"/>
      <c r="AY25" s="179"/>
      <c r="AZ25" s="186"/>
      <c r="BA25" s="178">
        <v>5</v>
      </c>
      <c r="BB25" s="179">
        <v>2</v>
      </c>
      <c r="BC25" s="186"/>
      <c r="BD25" s="178"/>
      <c r="BE25" s="179"/>
      <c r="BF25" s="186"/>
      <c r="BG25" s="178"/>
      <c r="BH25" s="179"/>
      <c r="BI25" s="186"/>
      <c r="BJ25" s="178"/>
      <c r="BK25" s="179"/>
      <c r="BL25" s="184"/>
      <c r="BM25" s="187"/>
      <c r="BN25" s="179"/>
      <c r="BO25" s="184"/>
      <c r="BP25" s="187"/>
      <c r="BQ25" s="179"/>
      <c r="BR25" s="184"/>
      <c r="BS25" s="187"/>
      <c r="BT25" s="179"/>
      <c r="BU25" s="186"/>
      <c r="BV25" s="178"/>
      <c r="BW25" s="179"/>
      <c r="BX25" s="186"/>
      <c r="BY25" s="178"/>
      <c r="BZ25" s="179"/>
      <c r="CA25" s="186"/>
      <c r="CB25" s="178"/>
      <c r="CC25" s="179"/>
      <c r="CD25" s="184"/>
      <c r="CE25" s="187"/>
      <c r="CF25" s="179"/>
      <c r="CG25" s="184"/>
      <c r="CH25" s="187"/>
      <c r="CI25" s="179"/>
      <c r="CJ25" s="184"/>
      <c r="CK25" s="187"/>
      <c r="CL25" s="179"/>
      <c r="CM25" s="184"/>
      <c r="CN25" s="185"/>
    </row>
    <row r="26" spans="1:92" ht="14.25" x14ac:dyDescent="0.2">
      <c r="C26" s="23"/>
      <c r="D26" s="23"/>
      <c r="E26" s="23"/>
      <c r="F26" s="23"/>
      <c r="G26" s="23"/>
      <c r="P26" s="22"/>
      <c r="S26" s="22"/>
      <c r="V26" s="22"/>
      <c r="AQ26" s="26"/>
      <c r="AR26" s="26"/>
    </row>
    <row r="27" spans="1:92" s="49" customFormat="1" ht="12.75" x14ac:dyDescent="0.2">
      <c r="A27" s="55"/>
      <c r="B27" s="49" t="s">
        <v>41</v>
      </c>
      <c r="C27" s="456" t="s">
        <v>42</v>
      </c>
      <c r="D27" s="456"/>
      <c r="E27" s="457"/>
      <c r="F27" s="457"/>
      <c r="G27" s="457"/>
      <c r="P27" s="22"/>
      <c r="S27" s="22"/>
      <c r="V27" s="22"/>
      <c r="AQ27" s="83"/>
      <c r="AR27" s="83"/>
    </row>
    <row r="28" spans="1:92" ht="14.25" x14ac:dyDescent="0.2">
      <c r="C28" s="87" t="s">
        <v>6</v>
      </c>
      <c r="D28" s="87"/>
      <c r="E28" s="84" t="s">
        <v>0</v>
      </c>
      <c r="F28" s="23"/>
      <c r="G28" s="23"/>
      <c r="P28" s="22"/>
      <c r="S28" s="22"/>
      <c r="V28" s="22"/>
      <c r="AQ28" s="26"/>
      <c r="AR28" s="26"/>
    </row>
    <row r="29" spans="1:92" ht="14.25" x14ac:dyDescent="0.2">
      <c r="C29" s="88" t="s">
        <v>1</v>
      </c>
      <c r="D29" s="88"/>
      <c r="E29" s="85" t="s">
        <v>23</v>
      </c>
      <c r="F29" s="23"/>
      <c r="G29" s="23"/>
      <c r="P29" s="22"/>
      <c r="S29" s="22"/>
      <c r="V29" s="22"/>
      <c r="AQ29" s="26"/>
      <c r="AR29" s="26"/>
    </row>
    <row r="30" spans="1:92" ht="14.25" x14ac:dyDescent="0.2">
      <c r="C30" s="89" t="s">
        <v>8</v>
      </c>
      <c r="D30" s="89"/>
      <c r="E30" s="90" t="s">
        <v>3</v>
      </c>
      <c r="F30" s="23"/>
      <c r="G30" s="23"/>
      <c r="P30" s="22"/>
      <c r="S30" s="22"/>
      <c r="V30" s="22"/>
    </row>
    <row r="31" spans="1:92" ht="14.25" x14ac:dyDescent="0.2">
      <c r="C31" s="23"/>
      <c r="D31" s="23"/>
      <c r="E31" s="23"/>
      <c r="F31" s="23"/>
      <c r="G31" s="23"/>
      <c r="P31" s="22"/>
      <c r="S31" s="22"/>
      <c r="V31" s="22"/>
      <c r="AQ31" s="49"/>
    </row>
    <row r="32" spans="1:92" ht="14.25" x14ac:dyDescent="0.2">
      <c r="C32" s="23"/>
      <c r="D32" s="23"/>
      <c r="E32" s="23"/>
      <c r="F32" s="23"/>
      <c r="G32" s="23"/>
      <c r="P32" s="22"/>
      <c r="S32" s="22"/>
      <c r="V32" s="22"/>
    </row>
    <row r="33" spans="3:22" ht="14.25" x14ac:dyDescent="0.2">
      <c r="C33" s="23"/>
      <c r="D33" s="23"/>
      <c r="E33" s="23"/>
      <c r="F33" s="23"/>
      <c r="G33" s="23"/>
      <c r="P33" s="22"/>
      <c r="S33" s="22"/>
      <c r="V33" s="22"/>
    </row>
    <row r="34" spans="3:22" ht="14.25" x14ac:dyDescent="0.2">
      <c r="C34" s="23"/>
      <c r="D34" s="23"/>
      <c r="E34" s="23"/>
      <c r="F34" s="23"/>
      <c r="G34" s="23"/>
      <c r="P34" s="22"/>
      <c r="S34" s="22"/>
      <c r="V34" s="22"/>
    </row>
    <row r="35" spans="3:22" ht="14.25" x14ac:dyDescent="0.2">
      <c r="C35" s="23"/>
      <c r="D35" s="23"/>
      <c r="E35" s="23"/>
      <c r="F35" s="23"/>
      <c r="G35" s="23"/>
      <c r="P35" s="22"/>
      <c r="S35" s="22"/>
      <c r="V35" s="22"/>
    </row>
    <row r="36" spans="3:22" ht="14.25" x14ac:dyDescent="0.2">
      <c r="C36" s="23"/>
      <c r="D36" s="23"/>
      <c r="E36" s="23"/>
      <c r="F36" s="23"/>
      <c r="G36" s="23"/>
      <c r="P36" s="22"/>
      <c r="S36" s="22"/>
      <c r="V36" s="22"/>
    </row>
    <row r="37" spans="3:22" ht="14.25" x14ac:dyDescent="0.2">
      <c r="C37" s="23"/>
      <c r="D37" s="23"/>
      <c r="E37" s="23"/>
      <c r="F37" s="23"/>
      <c r="G37" s="23"/>
      <c r="P37" s="22"/>
      <c r="S37" s="22"/>
      <c r="V37" s="22"/>
    </row>
    <row r="38" spans="3:22" ht="12.75" x14ac:dyDescent="0.2">
      <c r="P38" s="22"/>
      <c r="S38" s="22"/>
      <c r="V38" s="22"/>
    </row>
    <row r="39" spans="3:22" ht="12.75" x14ac:dyDescent="0.2">
      <c r="P39" s="22"/>
      <c r="S39" s="22"/>
      <c r="V39" s="22"/>
    </row>
    <row r="40" spans="3:22" ht="12.75" x14ac:dyDescent="0.2">
      <c r="P40" s="22"/>
      <c r="S40" s="22"/>
      <c r="V40" s="22"/>
    </row>
    <row r="41" spans="3:22" ht="12.75" x14ac:dyDescent="0.2">
      <c r="P41" s="22"/>
      <c r="S41" s="22"/>
      <c r="V41" s="22"/>
    </row>
    <row r="42" spans="3:22" ht="12.75" x14ac:dyDescent="0.2">
      <c r="P42" s="22"/>
      <c r="S42" s="22"/>
      <c r="V42" s="22"/>
    </row>
    <row r="43" spans="3:22" ht="12.75" x14ac:dyDescent="0.2">
      <c r="P43" s="22"/>
      <c r="S43" s="22"/>
      <c r="V43" s="22"/>
    </row>
    <row r="44" spans="3:22" ht="12.75" x14ac:dyDescent="0.2">
      <c r="P44" s="22"/>
      <c r="S44" s="22"/>
      <c r="V44" s="22"/>
    </row>
    <row r="45" spans="3:22" ht="12.75" x14ac:dyDescent="0.2">
      <c r="P45" s="22"/>
      <c r="S45" s="22"/>
      <c r="V45" s="22"/>
    </row>
    <row r="46" spans="3:22" ht="12.75" x14ac:dyDescent="0.2">
      <c r="P46" s="22"/>
      <c r="S46" s="22"/>
      <c r="V46" s="22"/>
    </row>
    <row r="47" spans="3:22" ht="12.75" x14ac:dyDescent="0.2">
      <c r="P47" s="22"/>
      <c r="S47" s="22"/>
      <c r="V47" s="22"/>
    </row>
    <row r="48" spans="3:22" ht="12.75" x14ac:dyDescent="0.2">
      <c r="P48" s="22"/>
      <c r="S48" s="22"/>
      <c r="V48" s="22"/>
    </row>
    <row r="49" spans="16:22" ht="12.75" x14ac:dyDescent="0.2">
      <c r="P49" s="22"/>
      <c r="S49" s="22"/>
      <c r="V49" s="22"/>
    </row>
    <row r="50" spans="16:22" ht="12.75" x14ac:dyDescent="0.2">
      <c r="P50" s="22"/>
      <c r="S50" s="22"/>
      <c r="V50" s="22"/>
    </row>
    <row r="51" spans="16:22" ht="12.75" x14ac:dyDescent="0.2">
      <c r="P51" s="22"/>
      <c r="S51" s="22"/>
      <c r="V51" s="22"/>
    </row>
    <row r="52" spans="16:22" ht="12.75" x14ac:dyDescent="0.2">
      <c r="P52" s="22"/>
      <c r="S52" s="22"/>
      <c r="V52" s="22"/>
    </row>
    <row r="53" spans="16:22" ht="12.75" x14ac:dyDescent="0.2">
      <c r="P53" s="22"/>
      <c r="S53" s="22"/>
      <c r="V53" s="22"/>
    </row>
  </sheetData>
  <sortState ref="A9:CP25">
    <sortCondition descending="1" ref="C9:C25"/>
    <sortCondition ref="E9:E25"/>
    <sortCondition ref="G9:G25"/>
    <sortCondition descending="1" ref="F9:F25"/>
  </sortState>
  <mergeCells count="126">
    <mergeCell ref="BD4:BF4"/>
    <mergeCell ref="BS4:BU4"/>
    <mergeCell ref="BS5:BU5"/>
    <mergeCell ref="BS6:BU6"/>
    <mergeCell ref="BS7:BU7"/>
    <mergeCell ref="BA7:BC7"/>
    <mergeCell ref="BD7:BF7"/>
    <mergeCell ref="BA5:BC5"/>
    <mergeCell ref="BA6:BC6"/>
    <mergeCell ref="BD5:BF5"/>
    <mergeCell ref="BD6:BF6"/>
    <mergeCell ref="BG4:BI4"/>
    <mergeCell ref="BG5:BI5"/>
    <mergeCell ref="BG6:BI6"/>
    <mergeCell ref="BJ4:BL4"/>
    <mergeCell ref="BJ5:BL5"/>
    <mergeCell ref="BJ6:BL6"/>
    <mergeCell ref="BP4:BR4"/>
    <mergeCell ref="BP5:BR5"/>
    <mergeCell ref="BP6:BR6"/>
    <mergeCell ref="BP7:BR7"/>
    <mergeCell ref="BM4:BO4"/>
    <mergeCell ref="BM5:BO5"/>
    <mergeCell ref="BM6:BO6"/>
    <mergeCell ref="CK3:CM3"/>
    <mergeCell ref="CK4:CM4"/>
    <mergeCell ref="CK5:CM5"/>
    <mergeCell ref="CK6:CM6"/>
    <mergeCell ref="CK7:CM7"/>
    <mergeCell ref="CB7:CD7"/>
    <mergeCell ref="CE7:CG7"/>
    <mergeCell ref="CB3:CD3"/>
    <mergeCell ref="CE3:CG3"/>
    <mergeCell ref="CE5:CG5"/>
    <mergeCell ref="CB6:CD6"/>
    <mergeCell ref="CE6:CG6"/>
    <mergeCell ref="CE4:CG4"/>
    <mergeCell ref="CB5:CD5"/>
    <mergeCell ref="H4:J4"/>
    <mergeCell ref="K4:M4"/>
    <mergeCell ref="N4:P4"/>
    <mergeCell ref="Q4:S4"/>
    <mergeCell ref="T4:V4"/>
    <mergeCell ref="AR4:AT4"/>
    <mergeCell ref="AU4:AW4"/>
    <mergeCell ref="AX4:AZ4"/>
    <mergeCell ref="BA4:BC4"/>
    <mergeCell ref="AO4:AQ4"/>
    <mergeCell ref="AO5:AQ5"/>
    <mergeCell ref="AL5:AN5"/>
    <mergeCell ref="AL4:AN4"/>
    <mergeCell ref="W4:Y4"/>
    <mergeCell ref="Z4:AB4"/>
    <mergeCell ref="AC4:AE4"/>
    <mergeCell ref="AF4:AH4"/>
    <mergeCell ref="AI4:AK4"/>
    <mergeCell ref="AX5:AZ5"/>
    <mergeCell ref="AU5:AW5"/>
    <mergeCell ref="AR5:AT5"/>
    <mergeCell ref="AX6:AZ6"/>
    <mergeCell ref="BG7:BI7"/>
    <mergeCell ref="AI7:AK7"/>
    <mergeCell ref="AL7:AN7"/>
    <mergeCell ref="AO7:AQ7"/>
    <mergeCell ref="AR7:AT7"/>
    <mergeCell ref="AU7:AW7"/>
    <mergeCell ref="AX7:AZ7"/>
    <mergeCell ref="AL6:AN6"/>
    <mergeCell ref="AO6:AQ6"/>
    <mergeCell ref="AU6:AW6"/>
    <mergeCell ref="AR6:AT6"/>
    <mergeCell ref="AI6:AK6"/>
    <mergeCell ref="B5:B6"/>
    <mergeCell ref="H5:J5"/>
    <mergeCell ref="H6:J6"/>
    <mergeCell ref="K5:M5"/>
    <mergeCell ref="N5:P5"/>
    <mergeCell ref="K6:M6"/>
    <mergeCell ref="N6:P6"/>
    <mergeCell ref="W5:Y5"/>
    <mergeCell ref="H7:J7"/>
    <mergeCell ref="K7:M7"/>
    <mergeCell ref="N7:P7"/>
    <mergeCell ref="Q7:S7"/>
    <mergeCell ref="T7:V7"/>
    <mergeCell ref="C27:G27"/>
    <mergeCell ref="AF5:AH5"/>
    <mergeCell ref="AF6:AH6"/>
    <mergeCell ref="AI5:AK5"/>
    <mergeCell ref="W6:Y6"/>
    <mergeCell ref="Q5:S5"/>
    <mergeCell ref="T5:V5"/>
    <mergeCell ref="Q6:S6"/>
    <mergeCell ref="T6:V6"/>
    <mergeCell ref="AC5:AE5"/>
    <mergeCell ref="AC6:AE6"/>
    <mergeCell ref="Z5:AB5"/>
    <mergeCell ref="Z6:AB6"/>
    <mergeCell ref="W7:Y7"/>
    <mergeCell ref="Z7:AB7"/>
    <mergeCell ref="AC7:AE7"/>
    <mergeCell ref="AF7:AH7"/>
    <mergeCell ref="BM7:BO7"/>
    <mergeCell ref="BJ7:BL7"/>
    <mergeCell ref="E3:F3"/>
    <mergeCell ref="E2:F2"/>
    <mergeCell ref="E1:F1"/>
    <mergeCell ref="CH3:CJ3"/>
    <mergeCell ref="CH4:CJ4"/>
    <mergeCell ref="CH5:CJ5"/>
    <mergeCell ref="CH6:CJ6"/>
    <mergeCell ref="CH7:CJ7"/>
    <mergeCell ref="BS2:BU2"/>
    <mergeCell ref="BP2:BR2"/>
    <mergeCell ref="BV7:BX7"/>
    <mergeCell ref="BY7:CA7"/>
    <mergeCell ref="BY3:CA3"/>
    <mergeCell ref="BS3:BU3"/>
    <mergeCell ref="BV3:BX3"/>
    <mergeCell ref="BV4:BX4"/>
    <mergeCell ref="BY4:CA4"/>
    <mergeCell ref="BV5:BX5"/>
    <mergeCell ref="BY5:CA5"/>
    <mergeCell ref="BV6:BX6"/>
    <mergeCell ref="BY6:CA6"/>
    <mergeCell ref="CB4:CD4"/>
  </mergeCells>
  <conditionalFormatting sqref="H9:CM25">
    <cfRule type="expression" dxfId="1" priority="1">
      <formula>MOD(ROW(),2)=0</formula>
    </cfRule>
  </conditionalFormatting>
  <pageMargins left="0.25" right="0.25" top="0.75" bottom="0.75" header="0.3" footer="0.3"/>
  <pageSetup paperSize="9" scale="44" fitToHeight="0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2"/>
  <sheetViews>
    <sheetView zoomScaleNormal="100" workbookViewId="0">
      <pane xSplit="7" ySplit="8" topLeftCell="H9" activePane="bottomRight" state="frozen"/>
      <selection pane="topRight" activeCell="G1" sqref="G1"/>
      <selection pane="bottomLeft" activeCell="A7" sqref="A7"/>
      <selection pane="bottomRight" activeCell="D9" sqref="D9"/>
    </sheetView>
  </sheetViews>
  <sheetFormatPr defaultColWidth="8.85546875" defaultRowHeight="15" customHeight="1" x14ac:dyDescent="0.2"/>
  <cols>
    <col min="1" max="1" width="3.42578125" style="33" customWidth="1"/>
    <col min="2" max="2" width="16.7109375" customWidth="1"/>
    <col min="3" max="3" width="6.28515625" customWidth="1"/>
    <col min="4" max="4" width="6.85546875" customWidth="1"/>
    <col min="5" max="5" width="9.28515625" customWidth="1"/>
    <col min="6" max="6" width="7.5703125" customWidth="1"/>
    <col min="7" max="7" width="8.5703125" customWidth="1"/>
    <col min="8" max="15" width="3" customWidth="1"/>
    <col min="16" max="16" width="2.7109375" customWidth="1"/>
    <col min="17" max="18" width="3" customWidth="1"/>
    <col min="19" max="19" width="2.7109375" customWidth="1"/>
    <col min="20" max="20" width="3.140625" customWidth="1"/>
    <col min="21" max="26" width="3" customWidth="1"/>
    <col min="27" max="27" width="3.140625" customWidth="1"/>
    <col min="28" max="30" width="3" customWidth="1"/>
    <col min="31" max="34" width="2.7109375" customWidth="1"/>
    <col min="35" max="39" width="2.85546875" customWidth="1"/>
    <col min="40" max="40" width="3" customWidth="1"/>
    <col min="41" max="42" width="2.85546875" customWidth="1"/>
    <col min="43" max="43" width="3.140625" customWidth="1"/>
    <col min="44" max="45" width="2.85546875" customWidth="1"/>
    <col min="46" max="46" width="3.140625" customWidth="1"/>
    <col min="47" max="48" width="2.85546875" customWidth="1"/>
    <col min="49" max="49" width="3" customWidth="1"/>
    <col min="50" max="51" width="2.85546875" customWidth="1"/>
    <col min="52" max="52" width="3" customWidth="1"/>
    <col min="53" max="54" width="2.85546875" customWidth="1"/>
    <col min="55" max="55" width="3" customWidth="1"/>
    <col min="56" max="57" width="2.85546875" customWidth="1"/>
    <col min="58" max="58" width="3.5703125" customWidth="1"/>
    <col min="59" max="61" width="2.85546875" customWidth="1"/>
  </cols>
  <sheetData>
    <row r="1" spans="1:62" ht="15" customHeight="1" x14ac:dyDescent="0.2">
      <c r="H1" s="1" t="s">
        <v>6</v>
      </c>
      <c r="I1" s="487" t="s">
        <v>0</v>
      </c>
      <c r="J1" s="487"/>
      <c r="K1" s="487"/>
      <c r="L1" s="487"/>
      <c r="M1" s="487"/>
      <c r="N1" s="1"/>
      <c r="P1" s="2">
        <v>1</v>
      </c>
      <c r="Q1" s="493">
        <f>B4*0.5</f>
        <v>1020</v>
      </c>
      <c r="R1" s="493"/>
      <c r="S1" s="493"/>
      <c r="T1" s="493"/>
      <c r="U1" s="488">
        <v>0.5</v>
      </c>
      <c r="V1" s="489"/>
      <c r="W1" s="1"/>
      <c r="Y1" s="3"/>
      <c r="Z1" s="1"/>
      <c r="AB1" s="3"/>
      <c r="AC1" s="1"/>
      <c r="AE1" s="3"/>
      <c r="AF1" s="1"/>
      <c r="AH1" s="3"/>
      <c r="AI1" s="1"/>
      <c r="AK1" s="3"/>
      <c r="AL1" s="1"/>
      <c r="AN1" s="3"/>
      <c r="AO1" s="1"/>
      <c r="AQ1" s="3"/>
      <c r="AR1" s="1"/>
      <c r="AT1" s="3"/>
      <c r="AU1" s="1"/>
      <c r="AW1" s="3"/>
      <c r="AX1" s="1"/>
      <c r="AZ1" s="3"/>
      <c r="BA1" s="1"/>
      <c r="BC1" s="3"/>
      <c r="BD1" s="1"/>
      <c r="BF1" s="3"/>
      <c r="BG1" s="1"/>
      <c r="BI1" s="3"/>
    </row>
    <row r="2" spans="1:62" ht="15" customHeight="1" x14ac:dyDescent="0.2">
      <c r="H2" s="4" t="s">
        <v>1</v>
      </c>
      <c r="I2" s="490" t="s">
        <v>23</v>
      </c>
      <c r="J2" s="490"/>
      <c r="K2" s="490"/>
      <c r="L2" s="490"/>
      <c r="M2" s="490"/>
      <c r="N2" s="1"/>
      <c r="P2" s="5">
        <v>2</v>
      </c>
      <c r="Q2" s="486">
        <f>B4*0.3</f>
        <v>612</v>
      </c>
      <c r="R2" s="486"/>
      <c r="S2" s="486"/>
      <c r="T2" s="486"/>
      <c r="U2" s="491">
        <v>0.3</v>
      </c>
      <c r="V2" s="492"/>
      <c r="W2" s="1"/>
      <c r="Y2" s="3"/>
      <c r="Z2" s="1"/>
      <c r="AB2" s="3"/>
      <c r="AC2" s="1"/>
      <c r="AE2" s="3"/>
      <c r="AF2" s="1"/>
      <c r="AH2" s="3"/>
      <c r="AI2" s="1"/>
      <c r="AK2" s="3"/>
      <c r="AL2" s="1"/>
      <c r="AN2" s="3"/>
      <c r="AO2" s="1"/>
      <c r="AQ2" s="3"/>
      <c r="AR2" s="1"/>
      <c r="AT2" s="6"/>
      <c r="AU2" s="1"/>
      <c r="AW2" s="6"/>
      <c r="AX2" s="1"/>
      <c r="AZ2" s="6"/>
      <c r="BA2" s="1"/>
      <c r="BC2" s="6"/>
      <c r="BD2" s="1"/>
      <c r="BF2" s="6"/>
      <c r="BG2" s="1"/>
      <c r="BI2" s="6"/>
    </row>
    <row r="3" spans="1:62" ht="15" customHeight="1" x14ac:dyDescent="0.2">
      <c r="B3" s="7" t="s">
        <v>5</v>
      </c>
      <c r="C3" s="8"/>
      <c r="D3" s="8"/>
      <c r="E3" s="8"/>
      <c r="F3" s="8"/>
      <c r="G3" s="8"/>
      <c r="H3" s="9" t="s">
        <v>8</v>
      </c>
      <c r="I3" s="481" t="s">
        <v>3</v>
      </c>
      <c r="J3" s="481"/>
      <c r="K3" s="481"/>
      <c r="L3" s="481"/>
      <c r="M3" s="481"/>
      <c r="N3" s="10"/>
      <c r="O3" s="11"/>
      <c r="P3" s="31">
        <v>3</v>
      </c>
      <c r="Q3" s="486">
        <f>B4*0.2</f>
        <v>408</v>
      </c>
      <c r="R3" s="486"/>
      <c r="S3" s="486"/>
      <c r="T3" s="486"/>
      <c r="U3" s="482">
        <v>0.2</v>
      </c>
      <c r="V3" s="483"/>
      <c r="W3" s="10"/>
      <c r="X3" s="11"/>
      <c r="Y3" s="9"/>
      <c r="Z3" s="10"/>
      <c r="AA3" s="11"/>
      <c r="AB3" s="9"/>
      <c r="AC3" s="10"/>
      <c r="AD3" s="11"/>
      <c r="AE3" s="9"/>
      <c r="AF3" s="10"/>
      <c r="AG3" s="11"/>
      <c r="AH3" s="9"/>
      <c r="AI3" s="10"/>
      <c r="AJ3" s="11"/>
      <c r="AK3" s="9"/>
      <c r="AL3" s="10"/>
      <c r="AM3" s="11"/>
      <c r="AN3" s="9"/>
      <c r="AO3" s="10"/>
      <c r="AP3" s="11"/>
      <c r="AQ3" s="9"/>
      <c r="AR3" s="10"/>
      <c r="AS3" s="11"/>
      <c r="AT3" s="12"/>
      <c r="AU3" s="10"/>
      <c r="AV3" s="11"/>
      <c r="AW3" s="12"/>
      <c r="AX3" s="10"/>
      <c r="AY3" s="11"/>
      <c r="AZ3" s="12"/>
      <c r="BA3" s="1"/>
      <c r="BB3" s="39"/>
      <c r="BC3" s="3"/>
      <c r="BD3" s="1"/>
      <c r="BE3" s="39"/>
      <c r="BF3" s="3"/>
      <c r="BG3" s="1"/>
      <c r="BH3" s="39"/>
      <c r="BI3" s="3"/>
    </row>
    <row r="4" spans="1:62" ht="15" customHeight="1" x14ac:dyDescent="0.2">
      <c r="B4" s="13">
        <f>SUM(H4:BI4)</f>
        <v>2040</v>
      </c>
      <c r="C4" s="24"/>
      <c r="D4" s="24"/>
      <c r="E4" s="24"/>
      <c r="F4" s="24"/>
      <c r="G4" s="24"/>
      <c r="H4" s="484">
        <f>(COUNTIF(I9:I36,"&gt;0"))*20</f>
        <v>100</v>
      </c>
      <c r="I4" s="468"/>
      <c r="J4" s="480"/>
      <c r="K4" s="468">
        <f>(COUNTIF(L9:L36,"&gt;0"))*20</f>
        <v>120</v>
      </c>
      <c r="L4" s="468"/>
      <c r="M4" s="468"/>
      <c r="N4" s="469">
        <f>(COUNTIF(O9:O36,"&gt;0"))*20</f>
        <v>160</v>
      </c>
      <c r="O4" s="468"/>
      <c r="P4" s="485"/>
      <c r="Q4" s="469">
        <f>(COUNTIF(R9:R36,"&gt;0"))*20</f>
        <v>120</v>
      </c>
      <c r="R4" s="468"/>
      <c r="S4" s="485"/>
      <c r="T4" s="469">
        <f>(COUNTIF(U9:U36,"&gt;0"))*20</f>
        <v>120</v>
      </c>
      <c r="U4" s="468"/>
      <c r="V4" s="485"/>
      <c r="W4" s="469">
        <f>(COUNTIF(X9:X36,"&gt;0"))*20</f>
        <v>140</v>
      </c>
      <c r="X4" s="468"/>
      <c r="Y4" s="480"/>
      <c r="Z4" s="469">
        <f>(COUNTIF(AA9:AA36,"&gt;0"))*20</f>
        <v>120</v>
      </c>
      <c r="AA4" s="468"/>
      <c r="AB4" s="480"/>
      <c r="AC4" s="469">
        <f>(COUNTIF(AD9:AD36,"&gt;0"))*20</f>
        <v>160</v>
      </c>
      <c r="AD4" s="468"/>
      <c r="AE4" s="480"/>
      <c r="AF4" s="469">
        <f>(COUNTIF(AG9:AG36,"&gt;0"))*20</f>
        <v>120</v>
      </c>
      <c r="AG4" s="468"/>
      <c r="AH4" s="480"/>
      <c r="AI4" s="468">
        <f>(COUNTIF(AJ9:AJ36,"&gt;0"))*20</f>
        <v>120</v>
      </c>
      <c r="AJ4" s="468"/>
      <c r="AK4" s="468"/>
      <c r="AL4" s="469">
        <f>(COUNTIF(AM9:AM36,"&gt;0"))*20</f>
        <v>120</v>
      </c>
      <c r="AM4" s="468"/>
      <c r="AN4" s="480"/>
      <c r="AO4" s="468">
        <f>(COUNTIF(AP9:AP36,"&gt;0"))*20</f>
        <v>140</v>
      </c>
      <c r="AP4" s="468"/>
      <c r="AQ4" s="468"/>
      <c r="AR4" s="469">
        <f>(COUNTIF(AS9:AS36,"&gt;0"))*20</f>
        <v>120</v>
      </c>
      <c r="AS4" s="468"/>
      <c r="AT4" s="468"/>
      <c r="AU4" s="469">
        <f>(COUNTIF(AV9:AV36,"&gt;0"))*20</f>
        <v>80</v>
      </c>
      <c r="AV4" s="468"/>
      <c r="AW4" s="468"/>
      <c r="AX4" s="469">
        <f>(COUNTIF(AY9:AY36,"&gt;0"))*20</f>
        <v>80</v>
      </c>
      <c r="AY4" s="468"/>
      <c r="AZ4" s="480"/>
      <c r="BA4" s="468">
        <f>(COUNTIF(BB9:BB36,"&gt;0"))*20</f>
        <v>120</v>
      </c>
      <c r="BB4" s="468"/>
      <c r="BC4" s="468"/>
      <c r="BD4" s="469">
        <f>(COUNTIF(BE9:BE36,"&gt;0"))*20</f>
        <v>100</v>
      </c>
      <c r="BE4" s="468"/>
      <c r="BF4" s="468"/>
      <c r="BG4" s="470"/>
      <c r="BH4" s="471"/>
      <c r="BI4" s="471"/>
      <c r="BJ4" s="26"/>
    </row>
    <row r="5" spans="1:62" ht="15" customHeight="1" x14ac:dyDescent="0.25">
      <c r="B5" s="494" t="s">
        <v>35</v>
      </c>
      <c r="C5" s="42"/>
      <c r="D5" s="42"/>
      <c r="E5" s="42"/>
      <c r="F5" s="42"/>
      <c r="G5" s="44" t="s">
        <v>36</v>
      </c>
      <c r="H5" s="495">
        <f>((COUNTIF(I9:I36,"&gt;0"))*100-200)+(SUM(J9:J21)/2)*100</f>
        <v>450</v>
      </c>
      <c r="I5" s="496"/>
      <c r="J5" s="496"/>
      <c r="K5" s="497">
        <f t="shared" ref="K5" si="0">((COUNTIF(L9:L36,"&gt;0"))*100-200)+(SUM(M9:M21)/2)*100</f>
        <v>450</v>
      </c>
      <c r="L5" s="496"/>
      <c r="M5" s="498"/>
      <c r="N5" s="497">
        <f t="shared" ref="N5" si="1">((COUNTIF(O9:O36,"&gt;0"))*100-200)+(SUM(P9:P21)/2)*100</f>
        <v>600</v>
      </c>
      <c r="O5" s="496"/>
      <c r="P5" s="498"/>
      <c r="Q5" s="497">
        <f t="shared" ref="Q5" si="2">((COUNTIF(R9:R36,"&gt;0"))*100-200)+(SUM(S9:S21)/2)*100</f>
        <v>400</v>
      </c>
      <c r="R5" s="496"/>
      <c r="S5" s="498"/>
      <c r="T5" s="497">
        <f>((COUNTIF(U9:U36,"&gt;0"))*100-100)+(SUM(V9:V21)/2)*100</f>
        <v>550</v>
      </c>
      <c r="U5" s="496"/>
      <c r="V5" s="498"/>
      <c r="W5" s="497">
        <f>((COUNTIF(X9:X36,"&gt;0"))*100-100)+(SUM(Y9:Y21)/2)*100</f>
        <v>600</v>
      </c>
      <c r="X5" s="496"/>
      <c r="Y5" s="498"/>
      <c r="Z5" s="497">
        <f t="shared" ref="Z5" si="3">((COUNTIF(AA9:AA36,"&gt;0"))*100-100)+(SUM(AB9:AB21)/2)*100</f>
        <v>500</v>
      </c>
      <c r="AA5" s="496"/>
      <c r="AB5" s="498"/>
      <c r="AC5" s="497">
        <f t="shared" ref="AC5" si="4">((COUNTIF(AD9:AD36,"&gt;0"))*100-100)+(SUM(AE9:AE21)/2)*100</f>
        <v>700</v>
      </c>
      <c r="AD5" s="496"/>
      <c r="AE5" s="498"/>
      <c r="AF5" s="497">
        <f t="shared" ref="AF5" si="5">((COUNTIF(AG9:AG36,"&gt;0"))*100-100)+(SUM(AH9:AH21)/2)*100</f>
        <v>500</v>
      </c>
      <c r="AG5" s="496"/>
      <c r="AH5" s="498"/>
      <c r="AI5" s="496">
        <f t="shared" ref="AI5" si="6">((COUNTIF(AJ9:AJ36,"&gt;0"))*100-100)+(SUM(AK9:AK21)/2)*100</f>
        <v>500</v>
      </c>
      <c r="AJ5" s="496"/>
      <c r="AK5" s="496"/>
      <c r="AL5" s="497">
        <f t="shared" ref="AL5" si="7">((COUNTIF(AM9:AM36,"&gt;0"))*100-100)+(SUM(AN9:AN21)/2)*100</f>
        <v>700</v>
      </c>
      <c r="AM5" s="496"/>
      <c r="AN5" s="498"/>
      <c r="AO5" s="496">
        <f t="shared" ref="AO5" si="8">((COUNTIF(AP9:AP36,"&gt;0"))*100-100)+(SUM(AQ9:AQ21)/2)*100</f>
        <v>850</v>
      </c>
      <c r="AP5" s="496"/>
      <c r="AQ5" s="496"/>
      <c r="AR5" s="497">
        <f t="shared" ref="AR5" si="9">((COUNTIF(AS9:AS36,"&gt;0"))*100-100)+(SUM(AT9:AT21)/2)*100</f>
        <v>550</v>
      </c>
      <c r="AS5" s="496"/>
      <c r="AT5" s="498"/>
      <c r="AU5" s="496">
        <f t="shared" ref="AU5" si="10">((COUNTIF(AV9:AV36,"&gt;0"))*100-100)+(SUM(AW9:AW21)/2)*100</f>
        <v>600</v>
      </c>
      <c r="AV5" s="496"/>
      <c r="AW5" s="496"/>
      <c r="AX5" s="497">
        <f t="shared" ref="AX5" si="11">((COUNTIF(AY9:AY36,"&gt;0"))*100-100)+(SUM(AZ9:AZ21)/2)*100</f>
        <v>450</v>
      </c>
      <c r="AY5" s="496"/>
      <c r="AZ5" s="498"/>
      <c r="BA5" s="496">
        <f t="shared" ref="BA5" si="12">((COUNTIF(BB9:BB36,"&gt;0"))*100-100)+(SUM(BC9:BC21)/2)*100</f>
        <v>750</v>
      </c>
      <c r="BB5" s="496"/>
      <c r="BC5" s="496"/>
      <c r="BD5" s="497">
        <f t="shared" ref="BD5" si="13">((COUNTIF(BE9:BE36,"&gt;0"))*100-100)+(SUM(BF9:BF21)/2)*100</f>
        <v>400</v>
      </c>
      <c r="BE5" s="496"/>
      <c r="BF5" s="496"/>
      <c r="BG5" s="171"/>
      <c r="BH5" s="41"/>
      <c r="BI5" s="41"/>
      <c r="BJ5" s="26"/>
    </row>
    <row r="6" spans="1:62" ht="15" customHeight="1" x14ac:dyDescent="0.25">
      <c r="B6" s="494"/>
      <c r="C6" s="43"/>
      <c r="D6" s="43"/>
      <c r="E6" s="43"/>
      <c r="F6" s="43"/>
      <c r="G6" s="45" t="s">
        <v>37</v>
      </c>
      <c r="H6" s="499">
        <f>100+(SUM(J9:J21)/2)*100</f>
        <v>250</v>
      </c>
      <c r="I6" s="500"/>
      <c r="J6" s="500"/>
      <c r="K6" s="501">
        <f t="shared" ref="K6" si="14">100+(SUM(M9:M21)/2)*100</f>
        <v>150</v>
      </c>
      <c r="L6" s="500"/>
      <c r="M6" s="502"/>
      <c r="N6" s="501">
        <f t="shared" ref="N6" si="15">100+(SUM(P9:P21)/2)*100</f>
        <v>100</v>
      </c>
      <c r="O6" s="500"/>
      <c r="P6" s="502"/>
      <c r="Q6" s="500">
        <f t="shared" ref="Q6" si="16">100+(SUM(S9:S21)/2)*100</f>
        <v>100</v>
      </c>
      <c r="R6" s="500"/>
      <c r="S6" s="500"/>
      <c r="T6" s="501">
        <f t="shared" ref="T6" si="17">100+(SUM(V9:V21)/2)*100</f>
        <v>150</v>
      </c>
      <c r="U6" s="500"/>
      <c r="V6" s="500"/>
      <c r="W6" s="501">
        <f t="shared" ref="W6" si="18">100+(SUM(Y9:Y21)/2)*100</f>
        <v>100</v>
      </c>
      <c r="X6" s="500"/>
      <c r="Y6" s="500"/>
      <c r="Z6" s="501">
        <f t="shared" ref="Z6" si="19">100+(SUM(AB9:AB21)/2)*100</f>
        <v>100</v>
      </c>
      <c r="AA6" s="500"/>
      <c r="AB6" s="502"/>
      <c r="AC6" s="501">
        <f t="shared" ref="AC6" si="20">100+(SUM(AE9:AE21)/2)*100</f>
        <v>100</v>
      </c>
      <c r="AD6" s="500"/>
      <c r="AE6" s="502"/>
      <c r="AF6" s="501">
        <f t="shared" ref="AF6" si="21">100+(SUM(AH9:AH21)/2)*100</f>
        <v>100</v>
      </c>
      <c r="AG6" s="500"/>
      <c r="AH6" s="502"/>
      <c r="AI6" s="500">
        <f t="shared" ref="AI6" si="22">100+(SUM(AK9:AK21)/2)*100</f>
        <v>100</v>
      </c>
      <c r="AJ6" s="500"/>
      <c r="AK6" s="500"/>
      <c r="AL6" s="501">
        <f t="shared" ref="AL6" si="23">100+(SUM(AN9:AN21)/2)*100</f>
        <v>300</v>
      </c>
      <c r="AM6" s="500"/>
      <c r="AN6" s="502"/>
      <c r="AO6" s="501">
        <f t="shared" ref="AO6" si="24">100+(SUM(AQ9:AQ21)/2)*100</f>
        <v>350</v>
      </c>
      <c r="AP6" s="500"/>
      <c r="AQ6" s="502"/>
      <c r="AR6" s="501">
        <f t="shared" ref="AR6" si="25">100+(SUM(AT9:AT21)/2)*100</f>
        <v>150</v>
      </c>
      <c r="AS6" s="500"/>
      <c r="AT6" s="502"/>
      <c r="AU6" s="500">
        <f t="shared" ref="AU6" si="26">100+(SUM(AW9:AW21)/2)*100</f>
        <v>400</v>
      </c>
      <c r="AV6" s="500"/>
      <c r="AW6" s="500"/>
      <c r="AX6" s="501">
        <f t="shared" ref="AX6" si="27">100+(SUM(AZ9:AZ21)/2)*100</f>
        <v>250</v>
      </c>
      <c r="AY6" s="500"/>
      <c r="AZ6" s="502"/>
      <c r="BA6" s="500">
        <f t="shared" ref="BA6" si="28">100+(SUM(BC9:BC21)/2)*100</f>
        <v>350</v>
      </c>
      <c r="BB6" s="500"/>
      <c r="BC6" s="500"/>
      <c r="BD6" s="501">
        <f t="shared" ref="BD6" si="29">100+(SUM(BF9:BF21)/2)*100</f>
        <v>100</v>
      </c>
      <c r="BE6" s="500"/>
      <c r="BF6" s="500"/>
      <c r="BG6" s="171"/>
      <c r="BH6" s="41"/>
      <c r="BI6" s="41"/>
      <c r="BJ6" s="26"/>
    </row>
    <row r="7" spans="1:62" ht="24" customHeight="1" x14ac:dyDescent="0.2">
      <c r="B7" s="14"/>
      <c r="C7" s="30"/>
      <c r="D7" s="30"/>
      <c r="E7" s="30"/>
      <c r="F7" s="30"/>
      <c r="G7" s="15"/>
      <c r="H7" s="472" t="s">
        <v>21</v>
      </c>
      <c r="I7" s="473"/>
      <c r="J7" s="474"/>
      <c r="K7" s="475" t="s">
        <v>28</v>
      </c>
      <c r="L7" s="473"/>
      <c r="M7" s="476"/>
      <c r="N7" s="472" t="s">
        <v>27</v>
      </c>
      <c r="O7" s="473"/>
      <c r="P7" s="477"/>
      <c r="Q7" s="475" t="s">
        <v>12</v>
      </c>
      <c r="R7" s="473"/>
      <c r="S7" s="477"/>
      <c r="T7" s="475" t="s">
        <v>16</v>
      </c>
      <c r="U7" s="473"/>
      <c r="V7" s="477"/>
      <c r="W7" s="475" t="s">
        <v>11</v>
      </c>
      <c r="X7" s="473"/>
      <c r="Y7" s="474"/>
      <c r="Z7" s="475" t="s">
        <v>9</v>
      </c>
      <c r="AA7" s="473"/>
      <c r="AB7" s="474"/>
      <c r="AC7" s="475" t="s">
        <v>19</v>
      </c>
      <c r="AD7" s="473"/>
      <c r="AE7" s="474"/>
      <c r="AF7" s="475" t="s">
        <v>20</v>
      </c>
      <c r="AG7" s="473"/>
      <c r="AH7" s="476"/>
      <c r="AI7" s="472" t="s">
        <v>2</v>
      </c>
      <c r="AJ7" s="473"/>
      <c r="AK7" s="474"/>
      <c r="AL7" s="463">
        <v>40270</v>
      </c>
      <c r="AM7" s="464"/>
      <c r="AN7" s="465"/>
      <c r="AO7" s="466">
        <v>40272</v>
      </c>
      <c r="AP7" s="464"/>
      <c r="AQ7" s="467"/>
      <c r="AR7" s="463">
        <v>40285</v>
      </c>
      <c r="AS7" s="464"/>
      <c r="AT7" s="465"/>
      <c r="AU7" s="466">
        <v>40299</v>
      </c>
      <c r="AV7" s="464"/>
      <c r="AW7" s="467"/>
      <c r="AX7" s="463">
        <v>40320</v>
      </c>
      <c r="AY7" s="464"/>
      <c r="AZ7" s="467"/>
      <c r="BA7" s="463">
        <v>40327</v>
      </c>
      <c r="BB7" s="464"/>
      <c r="BC7" s="467"/>
      <c r="BD7" s="463"/>
      <c r="BE7" s="464"/>
      <c r="BF7" s="467"/>
      <c r="BG7" s="478"/>
      <c r="BH7" s="479"/>
      <c r="BI7" s="479"/>
    </row>
    <row r="8" spans="1:62" ht="15.75" customHeight="1" thickBot="1" x14ac:dyDescent="0.25">
      <c r="B8" s="118" t="s">
        <v>4</v>
      </c>
      <c r="C8" s="201" t="s">
        <v>33</v>
      </c>
      <c r="D8" s="201" t="s">
        <v>114</v>
      </c>
      <c r="E8" s="201" t="s">
        <v>30</v>
      </c>
      <c r="F8" s="201" t="s">
        <v>31</v>
      </c>
      <c r="G8" s="201" t="s">
        <v>32</v>
      </c>
      <c r="H8" s="202" t="s">
        <v>6</v>
      </c>
      <c r="I8" s="203" t="s">
        <v>1</v>
      </c>
      <c r="J8" s="204" t="s">
        <v>8</v>
      </c>
      <c r="K8" s="205" t="s">
        <v>6</v>
      </c>
      <c r="L8" s="203" t="s">
        <v>1</v>
      </c>
      <c r="M8" s="204" t="s">
        <v>8</v>
      </c>
      <c r="N8" s="205" t="s">
        <v>6</v>
      </c>
      <c r="O8" s="203" t="s">
        <v>1</v>
      </c>
      <c r="P8" s="206" t="s">
        <v>8</v>
      </c>
      <c r="Q8" s="207" t="s">
        <v>6</v>
      </c>
      <c r="R8" s="203" t="s">
        <v>1</v>
      </c>
      <c r="S8" s="206" t="s">
        <v>8</v>
      </c>
      <c r="T8" s="207" t="s">
        <v>6</v>
      </c>
      <c r="U8" s="203" t="s">
        <v>1</v>
      </c>
      <c r="V8" s="208" t="s">
        <v>8</v>
      </c>
      <c r="W8" s="205" t="s">
        <v>6</v>
      </c>
      <c r="X8" s="203" t="s">
        <v>1</v>
      </c>
      <c r="Y8" s="204" t="s">
        <v>8</v>
      </c>
      <c r="Z8" s="205" t="s">
        <v>6</v>
      </c>
      <c r="AA8" s="203" t="s">
        <v>1</v>
      </c>
      <c r="AB8" s="204" t="s">
        <v>8</v>
      </c>
      <c r="AC8" s="205" t="s">
        <v>6</v>
      </c>
      <c r="AD8" s="203" t="s">
        <v>1</v>
      </c>
      <c r="AE8" s="209" t="s">
        <v>8</v>
      </c>
      <c r="AF8" s="207" t="s">
        <v>6</v>
      </c>
      <c r="AG8" s="203" t="s">
        <v>1</v>
      </c>
      <c r="AH8" s="204" t="s">
        <v>8</v>
      </c>
      <c r="AI8" s="205" t="s">
        <v>6</v>
      </c>
      <c r="AJ8" s="203" t="s">
        <v>1</v>
      </c>
      <c r="AK8" s="204" t="s">
        <v>8</v>
      </c>
      <c r="AL8" s="210" t="s">
        <v>6</v>
      </c>
      <c r="AM8" s="203" t="s">
        <v>1</v>
      </c>
      <c r="AN8" s="209" t="s">
        <v>8</v>
      </c>
      <c r="AO8" s="207" t="s">
        <v>6</v>
      </c>
      <c r="AP8" s="203" t="s">
        <v>1</v>
      </c>
      <c r="AQ8" s="209" t="s">
        <v>8</v>
      </c>
      <c r="AR8" s="207" t="s">
        <v>6</v>
      </c>
      <c r="AS8" s="203" t="s">
        <v>1</v>
      </c>
      <c r="AT8" s="204" t="s">
        <v>8</v>
      </c>
      <c r="AU8" s="205" t="s">
        <v>6</v>
      </c>
      <c r="AV8" s="203" t="s">
        <v>1</v>
      </c>
      <c r="AW8" s="204" t="s">
        <v>8</v>
      </c>
      <c r="AX8" s="205" t="s">
        <v>6</v>
      </c>
      <c r="AY8" s="203" t="s">
        <v>1</v>
      </c>
      <c r="AZ8" s="204" t="s">
        <v>8</v>
      </c>
      <c r="BA8" s="205" t="s">
        <v>6</v>
      </c>
      <c r="BB8" s="203" t="s">
        <v>1</v>
      </c>
      <c r="BC8" s="204" t="s">
        <v>8</v>
      </c>
      <c r="BD8" s="205" t="s">
        <v>6</v>
      </c>
      <c r="BE8" s="203" t="s">
        <v>1</v>
      </c>
      <c r="BF8" s="209" t="s">
        <v>8</v>
      </c>
      <c r="BG8" s="172"/>
      <c r="BH8" s="4"/>
      <c r="BI8" s="3"/>
      <c r="BJ8" s="26"/>
    </row>
    <row r="9" spans="1:62" ht="15" customHeight="1" x14ac:dyDescent="0.25">
      <c r="A9" s="175">
        <v>1</v>
      </c>
      <c r="B9" s="16" t="s">
        <v>18</v>
      </c>
      <c r="C9" s="38">
        <f t="shared" ref="C9:C20" si="30">((((((((((((((((I9+L9)+O9)+R9)+U9)+X9)+AA9)+AD9)+AG9)+AJ9)+AM9)+AP9)+AS9)+AV9)+AY9)+BB9)+BE9)+BH9</f>
        <v>85</v>
      </c>
      <c r="D9" s="346">
        <f>SUMIF($H$8:$BF$8,"R",H9:BF9)</f>
        <v>9</v>
      </c>
      <c r="E9" s="34">
        <f t="shared" ref="E9:E20" si="31">COUNT(H9,K9,N9,Q9,T9,W9,Z9,AC9,AF9,AI9,AL9,AO9,AR9,AU9,AX9,BA9,BD9,BG9)</f>
        <v>14</v>
      </c>
      <c r="F9" s="28">
        <f t="shared" ref="F9:F20" si="32">AVERAGE(I9,L9,O9,R9,U9,X9,AA9,AD9,AG9,AJ9,AM9,AP9,AS9,AV9,AY9,BB9,BE9,BH9)</f>
        <v>6.0714285714285712</v>
      </c>
      <c r="G9" s="29">
        <f t="shared" ref="G9:G20" si="33">AVERAGE(H9,K9,N9,Q9,T9,W9,Z9,AC9,AF9,AI9,AL9,AO9,AR9,AU9,AX9,BA9,BD9,BG9)</f>
        <v>2.2142857142857144</v>
      </c>
      <c r="H9" s="25">
        <v>4</v>
      </c>
      <c r="I9" s="17">
        <v>2</v>
      </c>
      <c r="J9" s="151">
        <v>3</v>
      </c>
      <c r="K9" s="152">
        <v>1</v>
      </c>
      <c r="L9" s="17">
        <v>8</v>
      </c>
      <c r="M9" s="154">
        <v>1</v>
      </c>
      <c r="N9" s="156">
        <v>1</v>
      </c>
      <c r="O9" s="18">
        <v>10</v>
      </c>
      <c r="P9" s="154"/>
      <c r="Q9" s="156"/>
      <c r="R9" s="160"/>
      <c r="S9" s="154"/>
      <c r="T9" s="156">
        <v>6</v>
      </c>
      <c r="U9" s="18">
        <v>1</v>
      </c>
      <c r="V9" s="151">
        <v>1</v>
      </c>
      <c r="W9" s="155">
        <v>4</v>
      </c>
      <c r="X9" s="18">
        <v>4</v>
      </c>
      <c r="Y9" s="159"/>
      <c r="Z9" s="156">
        <v>2</v>
      </c>
      <c r="AA9" s="18">
        <v>6</v>
      </c>
      <c r="AB9" s="161"/>
      <c r="AC9" s="156">
        <v>4</v>
      </c>
      <c r="AD9" s="18">
        <v>5</v>
      </c>
      <c r="AE9" s="161"/>
      <c r="AF9" s="156"/>
      <c r="AG9" s="18"/>
      <c r="AH9" s="160"/>
      <c r="AI9" s="165">
        <v>1</v>
      </c>
      <c r="AJ9" s="19">
        <v>8</v>
      </c>
      <c r="AK9" s="21"/>
      <c r="AL9" s="166">
        <v>1</v>
      </c>
      <c r="AM9" s="194">
        <v>8</v>
      </c>
      <c r="AN9" s="195"/>
      <c r="AO9" s="196">
        <v>1</v>
      </c>
      <c r="AP9" s="197">
        <v>9</v>
      </c>
      <c r="AQ9" s="198"/>
      <c r="AR9" s="199">
        <v>2</v>
      </c>
      <c r="AS9" s="197">
        <v>6</v>
      </c>
      <c r="AT9" s="198"/>
      <c r="AU9" s="200">
        <v>2</v>
      </c>
      <c r="AV9" s="197">
        <v>4</v>
      </c>
      <c r="AW9" s="198">
        <v>3</v>
      </c>
      <c r="AX9" s="200">
        <v>1</v>
      </c>
      <c r="AY9" s="197">
        <v>6</v>
      </c>
      <c r="AZ9" s="198">
        <v>1</v>
      </c>
      <c r="BA9" s="200">
        <v>1</v>
      </c>
      <c r="BB9" s="197">
        <v>8</v>
      </c>
      <c r="BC9" s="198"/>
      <c r="BD9" s="200"/>
      <c r="BE9" s="197"/>
      <c r="BF9" s="198"/>
      <c r="BG9" s="173"/>
      <c r="BH9" s="40"/>
      <c r="BI9" s="40"/>
    </row>
    <row r="10" spans="1:62" ht="15" customHeight="1" x14ac:dyDescent="0.25">
      <c r="A10" s="175">
        <v>2</v>
      </c>
      <c r="B10" s="16" t="s">
        <v>17</v>
      </c>
      <c r="C10" s="38">
        <f t="shared" si="30"/>
        <v>61</v>
      </c>
      <c r="D10" s="346">
        <f t="shared" ref="D10:D20" si="34">SUMIF($H$8:$BF$8,"R",H10:BF10)</f>
        <v>11</v>
      </c>
      <c r="E10" s="34">
        <f t="shared" si="31"/>
        <v>16</v>
      </c>
      <c r="F10" s="28">
        <f t="shared" si="32"/>
        <v>3.8125</v>
      </c>
      <c r="G10" s="29">
        <f t="shared" si="33"/>
        <v>3.5625</v>
      </c>
      <c r="H10" s="25">
        <v>3</v>
      </c>
      <c r="I10" s="17">
        <v>3</v>
      </c>
      <c r="J10" s="151"/>
      <c r="K10" s="152">
        <v>6</v>
      </c>
      <c r="L10" s="17">
        <v>1</v>
      </c>
      <c r="M10" s="154"/>
      <c r="N10" s="156">
        <v>2</v>
      </c>
      <c r="O10" s="18">
        <v>8</v>
      </c>
      <c r="P10" s="154"/>
      <c r="Q10" s="156">
        <v>3</v>
      </c>
      <c r="R10" s="18">
        <v>4</v>
      </c>
      <c r="S10" s="154"/>
      <c r="T10" s="156">
        <v>3</v>
      </c>
      <c r="U10" s="18">
        <v>4</v>
      </c>
      <c r="V10" s="151"/>
      <c r="W10" s="155">
        <v>1</v>
      </c>
      <c r="X10" s="18">
        <v>9</v>
      </c>
      <c r="Y10" s="20"/>
      <c r="Z10" s="155">
        <v>3</v>
      </c>
      <c r="AA10" s="18">
        <v>4</v>
      </c>
      <c r="AB10" s="160"/>
      <c r="AC10" s="155">
        <v>7</v>
      </c>
      <c r="AD10" s="18">
        <v>2</v>
      </c>
      <c r="AE10" s="161"/>
      <c r="AF10" s="156">
        <v>3</v>
      </c>
      <c r="AG10" s="18">
        <v>4</v>
      </c>
      <c r="AH10" s="160"/>
      <c r="AI10" s="165">
        <v>5</v>
      </c>
      <c r="AJ10" s="19">
        <v>2</v>
      </c>
      <c r="AK10" s="21"/>
      <c r="AL10" s="166">
        <v>3</v>
      </c>
      <c r="AM10" s="32">
        <v>4</v>
      </c>
      <c r="AN10" s="168">
        <v>4</v>
      </c>
      <c r="AO10" s="169">
        <v>3</v>
      </c>
      <c r="AP10" s="32">
        <v>5</v>
      </c>
      <c r="AQ10" s="168">
        <v>2</v>
      </c>
      <c r="AR10" s="169">
        <v>5</v>
      </c>
      <c r="AS10" s="32">
        <v>2</v>
      </c>
      <c r="AT10" s="168">
        <v>1</v>
      </c>
      <c r="AU10" s="170">
        <v>4</v>
      </c>
      <c r="AV10" s="32">
        <v>1</v>
      </c>
      <c r="AW10" s="168">
        <v>2</v>
      </c>
      <c r="AX10" s="170"/>
      <c r="AY10" s="32"/>
      <c r="AZ10" s="168"/>
      <c r="BA10" s="170">
        <v>4</v>
      </c>
      <c r="BB10" s="32">
        <v>3</v>
      </c>
      <c r="BC10" s="168">
        <v>2</v>
      </c>
      <c r="BD10" s="170">
        <v>2</v>
      </c>
      <c r="BE10" s="32">
        <v>5</v>
      </c>
      <c r="BF10" s="168"/>
      <c r="BG10" s="174"/>
      <c r="BH10" s="36"/>
      <c r="BI10" s="36"/>
    </row>
    <row r="11" spans="1:62" ht="15" customHeight="1" x14ac:dyDescent="0.25">
      <c r="A11" s="175">
        <v>3</v>
      </c>
      <c r="B11" s="16" t="s">
        <v>29</v>
      </c>
      <c r="C11" s="38">
        <f t="shared" si="30"/>
        <v>60</v>
      </c>
      <c r="D11" s="346">
        <f t="shared" si="34"/>
        <v>2</v>
      </c>
      <c r="E11" s="34">
        <f t="shared" si="31"/>
        <v>11</v>
      </c>
      <c r="F11" s="28">
        <f t="shared" si="32"/>
        <v>5.4545454545454541</v>
      </c>
      <c r="G11" s="29">
        <f t="shared" si="33"/>
        <v>2.6363636363636362</v>
      </c>
      <c r="H11" s="25">
        <v>2</v>
      </c>
      <c r="I11" s="17">
        <v>5</v>
      </c>
      <c r="J11" s="151"/>
      <c r="K11" s="153"/>
      <c r="L11" s="20"/>
      <c r="M11" s="154"/>
      <c r="N11" s="156">
        <v>6</v>
      </c>
      <c r="O11" s="18">
        <v>3</v>
      </c>
      <c r="P11" s="154"/>
      <c r="Q11" s="156"/>
      <c r="R11" s="18"/>
      <c r="S11" s="151"/>
      <c r="T11" s="155"/>
      <c r="U11" s="18"/>
      <c r="V11" s="151"/>
      <c r="W11" s="155">
        <v>2</v>
      </c>
      <c r="X11" s="18">
        <v>7</v>
      </c>
      <c r="Y11" s="159"/>
      <c r="Z11" s="156">
        <v>5</v>
      </c>
      <c r="AA11" s="18">
        <v>2</v>
      </c>
      <c r="AB11" s="160"/>
      <c r="AC11" s="155">
        <v>1</v>
      </c>
      <c r="AD11" s="18">
        <v>10</v>
      </c>
      <c r="AE11" s="161"/>
      <c r="AF11" s="156"/>
      <c r="AG11" s="18"/>
      <c r="AH11" s="160"/>
      <c r="AI11" s="165"/>
      <c r="AJ11" s="19"/>
      <c r="AK11" s="21"/>
      <c r="AL11" s="166">
        <v>4</v>
      </c>
      <c r="AM11" s="32">
        <v>3</v>
      </c>
      <c r="AN11" s="167"/>
      <c r="AO11" s="35">
        <v>2</v>
      </c>
      <c r="AP11" s="32">
        <v>7</v>
      </c>
      <c r="AQ11" s="168"/>
      <c r="AR11" s="169">
        <v>1</v>
      </c>
      <c r="AS11" s="32">
        <v>8</v>
      </c>
      <c r="AT11" s="168"/>
      <c r="AU11" s="170"/>
      <c r="AV11" s="32"/>
      <c r="AW11" s="168"/>
      <c r="AX11" s="170">
        <v>3</v>
      </c>
      <c r="AY11" s="32">
        <v>2</v>
      </c>
      <c r="AZ11" s="168">
        <v>1</v>
      </c>
      <c r="BA11" s="170">
        <v>2</v>
      </c>
      <c r="BB11" s="32">
        <v>6</v>
      </c>
      <c r="BC11" s="168">
        <v>1</v>
      </c>
      <c r="BD11" s="170">
        <v>1</v>
      </c>
      <c r="BE11" s="32">
        <v>7</v>
      </c>
      <c r="BF11" s="168"/>
      <c r="BG11" s="174"/>
      <c r="BH11" s="36"/>
      <c r="BI11" s="36"/>
    </row>
    <row r="12" spans="1:62" ht="15" customHeight="1" x14ac:dyDescent="0.25">
      <c r="A12" s="175">
        <v>4</v>
      </c>
      <c r="B12" s="16" t="s">
        <v>14</v>
      </c>
      <c r="C12" s="38">
        <f t="shared" si="30"/>
        <v>39</v>
      </c>
      <c r="D12" s="346">
        <f t="shared" si="34"/>
        <v>1</v>
      </c>
      <c r="E12" s="34">
        <f t="shared" si="31"/>
        <v>8</v>
      </c>
      <c r="F12" s="28">
        <f t="shared" si="32"/>
        <v>4.875</v>
      </c>
      <c r="G12" s="29">
        <f t="shared" si="33"/>
        <v>2.75</v>
      </c>
      <c r="H12" s="20"/>
      <c r="I12" s="20"/>
      <c r="J12" s="151"/>
      <c r="K12" s="153"/>
      <c r="L12" s="20"/>
      <c r="M12" s="154"/>
      <c r="N12" s="156"/>
      <c r="O12" s="18"/>
      <c r="P12" s="154"/>
      <c r="Q12" s="157"/>
      <c r="R12" s="20"/>
      <c r="S12" s="154"/>
      <c r="T12" s="156">
        <v>1</v>
      </c>
      <c r="U12" s="18">
        <v>8</v>
      </c>
      <c r="V12" s="154"/>
      <c r="W12" s="156"/>
      <c r="X12" s="18"/>
      <c r="Y12" s="159"/>
      <c r="Z12" s="156">
        <v>1</v>
      </c>
      <c r="AA12" s="18">
        <v>8</v>
      </c>
      <c r="AB12" s="161"/>
      <c r="AC12" s="156">
        <v>6</v>
      </c>
      <c r="AD12" s="18">
        <v>3</v>
      </c>
      <c r="AE12" s="161"/>
      <c r="AF12" s="156">
        <v>4</v>
      </c>
      <c r="AG12" s="18">
        <v>3</v>
      </c>
      <c r="AH12" s="161"/>
      <c r="AI12" s="163"/>
      <c r="AJ12" s="19"/>
      <c r="AK12" s="21"/>
      <c r="AL12" s="166"/>
      <c r="AM12" s="32"/>
      <c r="AN12" s="167"/>
      <c r="AO12" s="35"/>
      <c r="AP12" s="32"/>
      <c r="AQ12" s="168"/>
      <c r="AR12" s="169">
        <v>3</v>
      </c>
      <c r="AS12" s="32">
        <v>4</v>
      </c>
      <c r="AT12" s="168"/>
      <c r="AU12" s="170">
        <v>1</v>
      </c>
      <c r="AV12" s="32">
        <v>6</v>
      </c>
      <c r="AW12" s="168"/>
      <c r="AX12" s="170"/>
      <c r="AY12" s="32"/>
      <c r="AZ12" s="168"/>
      <c r="BA12" s="170">
        <v>3</v>
      </c>
      <c r="BB12" s="32">
        <v>4</v>
      </c>
      <c r="BC12" s="168">
        <v>1</v>
      </c>
      <c r="BD12" s="170">
        <v>3</v>
      </c>
      <c r="BE12" s="32">
        <v>3</v>
      </c>
      <c r="BF12" s="168"/>
      <c r="BG12" s="174"/>
      <c r="BH12" s="36"/>
      <c r="BI12" s="36"/>
    </row>
    <row r="13" spans="1:62" ht="15" customHeight="1" x14ac:dyDescent="0.25">
      <c r="A13" s="175">
        <v>5</v>
      </c>
      <c r="B13" s="16" t="s">
        <v>24</v>
      </c>
      <c r="C13" s="38">
        <f t="shared" si="30"/>
        <v>34</v>
      </c>
      <c r="D13" s="346">
        <f t="shared" si="34"/>
        <v>1</v>
      </c>
      <c r="E13" s="34">
        <f t="shared" si="31"/>
        <v>16</v>
      </c>
      <c r="F13" s="28">
        <f t="shared" si="32"/>
        <v>2.125</v>
      </c>
      <c r="G13" s="29">
        <f t="shared" si="33"/>
        <v>5.0625</v>
      </c>
      <c r="H13" s="25">
        <v>5</v>
      </c>
      <c r="I13" s="17">
        <v>1</v>
      </c>
      <c r="J13" s="151"/>
      <c r="K13" s="152">
        <v>3</v>
      </c>
      <c r="L13" s="17">
        <v>4</v>
      </c>
      <c r="M13" s="154"/>
      <c r="N13" s="156">
        <v>3</v>
      </c>
      <c r="O13" s="18">
        <v>6</v>
      </c>
      <c r="P13" s="154"/>
      <c r="Q13" s="156">
        <v>6</v>
      </c>
      <c r="R13" s="18">
        <v>1</v>
      </c>
      <c r="S13" s="151"/>
      <c r="T13" s="155">
        <v>4</v>
      </c>
      <c r="U13" s="18">
        <v>3</v>
      </c>
      <c r="V13" s="151"/>
      <c r="W13" s="155">
        <v>6</v>
      </c>
      <c r="X13" s="18">
        <v>2</v>
      </c>
      <c r="Y13" s="20"/>
      <c r="Z13" s="155">
        <v>6</v>
      </c>
      <c r="AA13" s="18">
        <v>1</v>
      </c>
      <c r="AB13" s="160"/>
      <c r="AC13" s="155">
        <v>8</v>
      </c>
      <c r="AD13" s="18">
        <v>1</v>
      </c>
      <c r="AE13" s="160"/>
      <c r="AF13" s="155">
        <v>5</v>
      </c>
      <c r="AG13" s="18">
        <v>2</v>
      </c>
      <c r="AH13" s="161"/>
      <c r="AI13" s="163">
        <v>6</v>
      </c>
      <c r="AJ13" s="19">
        <v>1</v>
      </c>
      <c r="AK13" s="21"/>
      <c r="AL13" s="166">
        <v>2</v>
      </c>
      <c r="AM13" s="32">
        <v>6</v>
      </c>
      <c r="AN13" s="167"/>
      <c r="AO13" s="35">
        <v>7</v>
      </c>
      <c r="AP13" s="32">
        <v>1</v>
      </c>
      <c r="AQ13" s="168"/>
      <c r="AR13" s="169">
        <v>6</v>
      </c>
      <c r="AS13" s="32">
        <v>1</v>
      </c>
      <c r="AT13" s="168"/>
      <c r="AU13" s="170"/>
      <c r="AV13" s="32"/>
      <c r="AW13" s="168"/>
      <c r="AX13" s="170">
        <v>4</v>
      </c>
      <c r="AY13" s="32">
        <v>1</v>
      </c>
      <c r="AZ13" s="168">
        <v>1</v>
      </c>
      <c r="BA13" s="170">
        <v>5</v>
      </c>
      <c r="BB13" s="32">
        <v>2</v>
      </c>
      <c r="BC13" s="168"/>
      <c r="BD13" s="170">
        <v>5</v>
      </c>
      <c r="BE13" s="32">
        <v>1</v>
      </c>
      <c r="BF13" s="168"/>
      <c r="BG13" s="174"/>
      <c r="BH13" s="36"/>
      <c r="BI13" s="36"/>
    </row>
    <row r="14" spans="1:62" ht="15" customHeight="1" x14ac:dyDescent="0.25">
      <c r="A14" s="175">
        <v>6</v>
      </c>
      <c r="B14" s="16" t="s">
        <v>25</v>
      </c>
      <c r="C14" s="38">
        <f t="shared" si="30"/>
        <v>32</v>
      </c>
      <c r="D14" s="346">
        <f t="shared" si="34"/>
        <v>1</v>
      </c>
      <c r="E14" s="34">
        <f t="shared" si="31"/>
        <v>6</v>
      </c>
      <c r="F14" s="28">
        <f t="shared" si="32"/>
        <v>5.333333333333333</v>
      </c>
      <c r="G14" s="29">
        <f t="shared" si="33"/>
        <v>2.8333333333333335</v>
      </c>
      <c r="H14" s="25">
        <v>1</v>
      </c>
      <c r="I14" s="17">
        <v>7</v>
      </c>
      <c r="J14" s="154"/>
      <c r="K14" s="25">
        <v>5</v>
      </c>
      <c r="L14" s="17">
        <v>2</v>
      </c>
      <c r="M14" s="151"/>
      <c r="N14" s="155"/>
      <c r="O14" s="18"/>
      <c r="P14" s="154"/>
      <c r="Q14" s="156">
        <v>1</v>
      </c>
      <c r="R14" s="18">
        <v>8</v>
      </c>
      <c r="S14" s="154"/>
      <c r="T14" s="156">
        <v>2</v>
      </c>
      <c r="U14" s="18">
        <v>6</v>
      </c>
      <c r="V14" s="151"/>
      <c r="W14" s="155"/>
      <c r="X14" s="18"/>
      <c r="Y14" s="159"/>
      <c r="Z14" s="156"/>
      <c r="AA14" s="18"/>
      <c r="AB14" s="160"/>
      <c r="AC14" s="155">
        <v>3</v>
      </c>
      <c r="AD14" s="18">
        <v>6</v>
      </c>
      <c r="AE14" s="160"/>
      <c r="AF14" s="155"/>
      <c r="AG14" s="18"/>
      <c r="AH14" s="161"/>
      <c r="AI14" s="163"/>
      <c r="AJ14" s="19"/>
      <c r="AK14" s="21"/>
      <c r="AL14" s="166"/>
      <c r="AM14" s="32"/>
      <c r="AN14" s="167"/>
      <c r="AO14" s="35">
        <v>5</v>
      </c>
      <c r="AP14" s="32">
        <v>3</v>
      </c>
      <c r="AQ14" s="167">
        <v>1</v>
      </c>
      <c r="AR14" s="35"/>
      <c r="AS14" s="32"/>
      <c r="AT14" s="168"/>
      <c r="AU14" s="170"/>
      <c r="AV14" s="32"/>
      <c r="AW14" s="168"/>
      <c r="AX14" s="170"/>
      <c r="AY14" s="32"/>
      <c r="AZ14" s="167"/>
      <c r="BA14" s="37"/>
      <c r="BB14" s="32"/>
      <c r="BC14" s="168"/>
      <c r="BD14" s="170"/>
      <c r="BE14" s="32"/>
      <c r="BF14" s="168"/>
      <c r="BG14" s="174"/>
      <c r="BH14" s="36"/>
      <c r="BI14" s="36"/>
    </row>
    <row r="15" spans="1:62" ht="15" customHeight="1" x14ac:dyDescent="0.25">
      <c r="A15" s="175">
        <v>7</v>
      </c>
      <c r="B15" s="16" t="s">
        <v>10</v>
      </c>
      <c r="C15" s="38">
        <f t="shared" si="30"/>
        <v>29</v>
      </c>
      <c r="D15" s="346">
        <f t="shared" si="34"/>
        <v>0</v>
      </c>
      <c r="E15" s="34">
        <f t="shared" si="31"/>
        <v>6</v>
      </c>
      <c r="F15" s="28">
        <f t="shared" si="32"/>
        <v>4.833333333333333</v>
      </c>
      <c r="G15" s="29">
        <f t="shared" si="33"/>
        <v>3.3333333333333335</v>
      </c>
      <c r="H15" s="20"/>
      <c r="I15" s="20"/>
      <c r="J15" s="151"/>
      <c r="K15" s="152">
        <v>2</v>
      </c>
      <c r="L15" s="17">
        <v>6</v>
      </c>
      <c r="M15" s="154"/>
      <c r="N15" s="156">
        <v>8</v>
      </c>
      <c r="O15" s="18">
        <v>1</v>
      </c>
      <c r="P15" s="154"/>
      <c r="Q15" s="156">
        <v>4</v>
      </c>
      <c r="R15" s="18">
        <v>3</v>
      </c>
      <c r="S15" s="154"/>
      <c r="T15" s="156"/>
      <c r="U15" s="18"/>
      <c r="V15" s="154"/>
      <c r="W15" s="156">
        <v>3</v>
      </c>
      <c r="X15" s="18">
        <v>5</v>
      </c>
      <c r="Y15" s="20"/>
      <c r="Z15" s="155"/>
      <c r="AA15" s="18"/>
      <c r="AB15" s="160"/>
      <c r="AC15" s="155"/>
      <c r="AD15" s="18"/>
      <c r="AE15" s="160"/>
      <c r="AF15" s="155">
        <v>1</v>
      </c>
      <c r="AG15" s="18">
        <v>8</v>
      </c>
      <c r="AH15" s="161"/>
      <c r="AI15" s="163">
        <v>2</v>
      </c>
      <c r="AJ15" s="19">
        <v>6</v>
      </c>
      <c r="AK15" s="21"/>
      <c r="AL15" s="166"/>
      <c r="AM15" s="32"/>
      <c r="AN15" s="167"/>
      <c r="AO15" s="35"/>
      <c r="AP15" s="32"/>
      <c r="AQ15" s="168"/>
      <c r="AR15" s="169"/>
      <c r="AS15" s="32"/>
      <c r="AT15" s="168"/>
      <c r="AU15" s="170"/>
      <c r="AV15" s="32"/>
      <c r="AW15" s="168"/>
      <c r="AX15" s="170"/>
      <c r="AY15" s="32"/>
      <c r="AZ15" s="168"/>
      <c r="BA15" s="170"/>
      <c r="BB15" s="32"/>
      <c r="BC15" s="168"/>
      <c r="BD15" s="170"/>
      <c r="BE15" s="32"/>
      <c r="BF15" s="167"/>
      <c r="BG15" s="36"/>
      <c r="BH15" s="36"/>
      <c r="BI15" s="36"/>
    </row>
    <row r="16" spans="1:62" ht="15" customHeight="1" x14ac:dyDescent="0.25">
      <c r="A16" s="175">
        <v>8</v>
      </c>
      <c r="B16" s="16" t="s">
        <v>22</v>
      </c>
      <c r="C16" s="38">
        <f t="shared" si="30"/>
        <v>28</v>
      </c>
      <c r="D16" s="346">
        <f t="shared" si="34"/>
        <v>2</v>
      </c>
      <c r="E16" s="34">
        <f t="shared" si="31"/>
        <v>10</v>
      </c>
      <c r="F16" s="28">
        <f t="shared" si="32"/>
        <v>2.8</v>
      </c>
      <c r="G16" s="29">
        <f t="shared" si="33"/>
        <v>4.4000000000000004</v>
      </c>
      <c r="H16" s="20"/>
      <c r="I16" s="20"/>
      <c r="J16" s="154"/>
      <c r="K16" s="20"/>
      <c r="L16" s="20"/>
      <c r="M16" s="154"/>
      <c r="N16" s="156"/>
      <c r="O16" s="18"/>
      <c r="P16" s="154"/>
      <c r="Q16" s="157"/>
      <c r="R16" s="20"/>
      <c r="S16" s="154"/>
      <c r="T16" s="156">
        <v>5</v>
      </c>
      <c r="U16" s="18">
        <v>2</v>
      </c>
      <c r="V16" s="154"/>
      <c r="W16" s="156"/>
      <c r="X16" s="18"/>
      <c r="Y16" s="159"/>
      <c r="Z16" s="156">
        <v>4</v>
      </c>
      <c r="AA16" s="18">
        <v>3</v>
      </c>
      <c r="AB16" s="161"/>
      <c r="AC16" s="156">
        <v>2</v>
      </c>
      <c r="AD16" s="18">
        <v>8</v>
      </c>
      <c r="AE16" s="160"/>
      <c r="AF16" s="155">
        <v>6</v>
      </c>
      <c r="AG16" s="18">
        <v>1</v>
      </c>
      <c r="AH16" s="161"/>
      <c r="AI16" s="163"/>
      <c r="AJ16" s="19"/>
      <c r="AK16" s="21"/>
      <c r="AL16" s="166">
        <v>5</v>
      </c>
      <c r="AM16" s="32">
        <v>2</v>
      </c>
      <c r="AN16" s="167"/>
      <c r="AO16" s="35">
        <v>6</v>
      </c>
      <c r="AP16" s="32">
        <v>2</v>
      </c>
      <c r="AQ16" s="168">
        <v>1</v>
      </c>
      <c r="AR16" s="169">
        <v>4</v>
      </c>
      <c r="AS16" s="32">
        <v>3</v>
      </c>
      <c r="AT16" s="168"/>
      <c r="AU16" s="170"/>
      <c r="AV16" s="32"/>
      <c r="AW16" s="168"/>
      <c r="AX16" s="170">
        <v>2</v>
      </c>
      <c r="AY16" s="32">
        <v>4</v>
      </c>
      <c r="AZ16" s="168"/>
      <c r="BA16" s="170">
        <v>6</v>
      </c>
      <c r="BB16" s="32">
        <v>1</v>
      </c>
      <c r="BC16" s="168">
        <v>1</v>
      </c>
      <c r="BD16" s="170">
        <v>4</v>
      </c>
      <c r="BE16" s="32">
        <v>2</v>
      </c>
      <c r="BF16" s="168"/>
      <c r="BG16" s="174"/>
      <c r="BH16" s="36"/>
      <c r="BI16" s="36"/>
    </row>
    <row r="17" spans="1:61" ht="15" customHeight="1" x14ac:dyDescent="0.25">
      <c r="A17" s="175">
        <v>9</v>
      </c>
      <c r="B17" s="16" t="s">
        <v>13</v>
      </c>
      <c r="C17" s="38">
        <f t="shared" si="30"/>
        <v>21</v>
      </c>
      <c r="D17" s="346">
        <f t="shared" si="34"/>
        <v>2</v>
      </c>
      <c r="E17" s="34">
        <f t="shared" si="31"/>
        <v>6</v>
      </c>
      <c r="F17" s="28">
        <f t="shared" si="32"/>
        <v>3.5</v>
      </c>
      <c r="G17" s="29">
        <f t="shared" si="33"/>
        <v>4</v>
      </c>
      <c r="H17" s="20"/>
      <c r="I17" s="20"/>
      <c r="J17" s="151"/>
      <c r="K17" s="153"/>
      <c r="L17" s="20"/>
      <c r="M17" s="151"/>
      <c r="N17" s="155">
        <v>4</v>
      </c>
      <c r="O17" s="18">
        <v>5</v>
      </c>
      <c r="P17" s="154"/>
      <c r="Q17" s="156"/>
      <c r="R17" s="18"/>
      <c r="S17" s="154"/>
      <c r="T17" s="156"/>
      <c r="U17" s="18"/>
      <c r="V17" s="154"/>
      <c r="W17" s="156">
        <v>7</v>
      </c>
      <c r="X17" s="18">
        <v>1</v>
      </c>
      <c r="Y17" s="20"/>
      <c r="Z17" s="155"/>
      <c r="AA17" s="18"/>
      <c r="AB17" s="160"/>
      <c r="AC17" s="155"/>
      <c r="AD17" s="18"/>
      <c r="AE17" s="161"/>
      <c r="AF17" s="156">
        <v>2</v>
      </c>
      <c r="AG17" s="18">
        <v>6</v>
      </c>
      <c r="AH17" s="161"/>
      <c r="AI17" s="163">
        <v>4</v>
      </c>
      <c r="AJ17" s="19">
        <v>3</v>
      </c>
      <c r="AK17" s="21"/>
      <c r="AL17" s="166"/>
      <c r="AM17" s="32"/>
      <c r="AN17" s="167"/>
      <c r="AO17" s="35">
        <v>4</v>
      </c>
      <c r="AP17" s="32">
        <v>4</v>
      </c>
      <c r="AQ17" s="168">
        <v>1</v>
      </c>
      <c r="AR17" s="169"/>
      <c r="AS17" s="32"/>
      <c r="AT17" s="168"/>
      <c r="AU17" s="170">
        <v>3</v>
      </c>
      <c r="AV17" s="32">
        <v>2</v>
      </c>
      <c r="AW17" s="168">
        <v>1</v>
      </c>
      <c r="AX17" s="170"/>
      <c r="AY17" s="32"/>
      <c r="AZ17" s="168"/>
      <c r="BA17" s="170"/>
      <c r="BB17" s="32"/>
      <c r="BC17" s="168"/>
      <c r="BD17" s="170"/>
      <c r="BE17" s="32"/>
      <c r="BF17" s="168"/>
      <c r="BG17" s="174"/>
      <c r="BH17" s="36"/>
      <c r="BI17" s="36"/>
    </row>
    <row r="18" spans="1:61" ht="15" customHeight="1" x14ac:dyDescent="0.25">
      <c r="A18" s="175">
        <v>10</v>
      </c>
      <c r="B18" s="16" t="s">
        <v>7</v>
      </c>
      <c r="C18" s="38">
        <f t="shared" si="30"/>
        <v>16</v>
      </c>
      <c r="D18" s="346">
        <f t="shared" si="34"/>
        <v>0</v>
      </c>
      <c r="E18" s="34">
        <f t="shared" si="31"/>
        <v>5</v>
      </c>
      <c r="F18" s="28">
        <f t="shared" si="32"/>
        <v>3.2</v>
      </c>
      <c r="G18" s="29">
        <f t="shared" si="33"/>
        <v>5</v>
      </c>
      <c r="H18" s="20"/>
      <c r="I18" s="20"/>
      <c r="J18" s="151"/>
      <c r="K18" s="153"/>
      <c r="L18" s="20"/>
      <c r="M18" s="154"/>
      <c r="N18" s="156">
        <v>7</v>
      </c>
      <c r="O18" s="18">
        <v>2</v>
      </c>
      <c r="P18" s="154"/>
      <c r="Q18" s="156">
        <v>2</v>
      </c>
      <c r="R18" s="18">
        <v>6</v>
      </c>
      <c r="S18" s="154"/>
      <c r="T18" s="156"/>
      <c r="U18" s="18"/>
      <c r="V18" s="151"/>
      <c r="W18" s="155">
        <v>5</v>
      </c>
      <c r="X18" s="18">
        <v>3</v>
      </c>
      <c r="Y18" s="159"/>
      <c r="Z18" s="156"/>
      <c r="AA18" s="18"/>
      <c r="AB18" s="160"/>
      <c r="AC18" s="155">
        <v>5</v>
      </c>
      <c r="AD18" s="18">
        <v>4</v>
      </c>
      <c r="AE18" s="160"/>
      <c r="AF18" s="155"/>
      <c r="AG18" s="18"/>
      <c r="AH18" s="161"/>
      <c r="AI18" s="163"/>
      <c r="AJ18" s="19"/>
      <c r="AK18" s="21"/>
      <c r="AL18" s="166">
        <v>6</v>
      </c>
      <c r="AM18" s="32">
        <v>1</v>
      </c>
      <c r="AN18" s="168"/>
      <c r="AO18" s="169"/>
      <c r="AP18" s="32"/>
      <c r="AQ18" s="168"/>
      <c r="AR18" s="169"/>
      <c r="AS18" s="32"/>
      <c r="AT18" s="168"/>
      <c r="AU18" s="170"/>
      <c r="AV18" s="32"/>
      <c r="AW18" s="168"/>
      <c r="AX18" s="170"/>
      <c r="AY18" s="32"/>
      <c r="AZ18" s="168"/>
      <c r="BA18" s="170"/>
      <c r="BB18" s="32"/>
      <c r="BC18" s="168"/>
      <c r="BD18" s="170"/>
      <c r="BE18" s="32"/>
      <c r="BF18" s="168"/>
      <c r="BG18" s="174"/>
      <c r="BH18" s="36"/>
      <c r="BI18" s="36"/>
    </row>
    <row r="19" spans="1:61" ht="15" customHeight="1" x14ac:dyDescent="0.25">
      <c r="A19" s="175">
        <v>11</v>
      </c>
      <c r="B19" s="16" t="s">
        <v>26</v>
      </c>
      <c r="C19" s="38">
        <f t="shared" si="30"/>
        <v>9</v>
      </c>
      <c r="D19" s="346">
        <f t="shared" si="34"/>
        <v>0</v>
      </c>
      <c r="E19" s="34">
        <f t="shared" si="31"/>
        <v>3</v>
      </c>
      <c r="F19" s="28">
        <f t="shared" si="32"/>
        <v>3</v>
      </c>
      <c r="G19" s="29">
        <f t="shared" si="33"/>
        <v>4.666666666666667</v>
      </c>
      <c r="H19" s="20"/>
      <c r="I19" s="20"/>
      <c r="J19" s="154"/>
      <c r="K19" s="25">
        <v>4</v>
      </c>
      <c r="L19" s="17">
        <v>3</v>
      </c>
      <c r="M19" s="151"/>
      <c r="N19" s="155">
        <v>5</v>
      </c>
      <c r="O19" s="18">
        <v>4</v>
      </c>
      <c r="P19" s="154"/>
      <c r="Q19" s="156">
        <v>5</v>
      </c>
      <c r="R19" s="18">
        <v>2</v>
      </c>
      <c r="S19" s="154"/>
      <c r="T19" s="156"/>
      <c r="U19" s="18"/>
      <c r="V19" s="151"/>
      <c r="W19" s="155"/>
      <c r="X19" s="18"/>
      <c r="Y19" s="20"/>
      <c r="Z19" s="155"/>
      <c r="AA19" s="18"/>
      <c r="AB19" s="160"/>
      <c r="AC19" s="155"/>
      <c r="AD19" s="18"/>
      <c r="AE19" s="160"/>
      <c r="AF19" s="155"/>
      <c r="AG19" s="18"/>
      <c r="AH19" s="161"/>
      <c r="AI19" s="163"/>
      <c r="AJ19" s="19"/>
      <c r="AK19" s="21"/>
      <c r="AL19" s="166"/>
      <c r="AM19" s="32"/>
      <c r="AN19" s="167"/>
      <c r="AO19" s="35"/>
      <c r="AP19" s="32"/>
      <c r="AQ19" s="167"/>
      <c r="AR19" s="35"/>
      <c r="AS19" s="32"/>
      <c r="AT19" s="168"/>
      <c r="AU19" s="170"/>
      <c r="AV19" s="32"/>
      <c r="AW19" s="168"/>
      <c r="AX19" s="170"/>
      <c r="AY19" s="32"/>
      <c r="AZ19" s="167"/>
      <c r="BA19" s="37"/>
      <c r="BB19" s="32"/>
      <c r="BC19" s="168"/>
      <c r="BD19" s="170"/>
      <c r="BE19" s="32"/>
      <c r="BF19" s="167"/>
      <c r="BG19" s="36"/>
      <c r="BH19" s="36"/>
      <c r="BI19" s="36"/>
    </row>
    <row r="20" spans="1:61" ht="15" customHeight="1" x14ac:dyDescent="0.25">
      <c r="A20" s="175">
        <v>12</v>
      </c>
      <c r="B20" s="21" t="s">
        <v>15</v>
      </c>
      <c r="C20" s="38">
        <f t="shared" si="30"/>
        <v>4</v>
      </c>
      <c r="D20" s="346">
        <f t="shared" si="34"/>
        <v>0</v>
      </c>
      <c r="E20" s="34">
        <f t="shared" si="31"/>
        <v>1</v>
      </c>
      <c r="F20" s="28">
        <f t="shared" si="32"/>
        <v>4</v>
      </c>
      <c r="G20" s="29">
        <f t="shared" si="33"/>
        <v>3</v>
      </c>
      <c r="H20" s="21"/>
      <c r="J20" s="22"/>
      <c r="K20" s="138"/>
      <c r="M20" s="22"/>
      <c r="N20" s="138"/>
      <c r="P20" s="158"/>
      <c r="Q20" s="26"/>
      <c r="S20" s="158"/>
      <c r="T20" s="26"/>
      <c r="V20" s="158"/>
      <c r="W20" s="26"/>
      <c r="Z20" s="138"/>
      <c r="AB20" s="162"/>
      <c r="AC20" s="26"/>
      <c r="AF20" s="138"/>
      <c r="AH20" s="164"/>
      <c r="AI20" s="163">
        <v>3</v>
      </c>
      <c r="AJ20" s="19">
        <v>4</v>
      </c>
      <c r="AK20" s="21"/>
      <c r="AL20" s="166"/>
      <c r="AM20" s="32"/>
      <c r="AN20" s="167"/>
      <c r="AO20" s="35"/>
      <c r="AP20" s="32"/>
      <c r="AQ20" s="168"/>
      <c r="AR20" s="169"/>
      <c r="AS20" s="32"/>
      <c r="AT20" s="168"/>
      <c r="AU20" s="170"/>
      <c r="AV20" s="32"/>
      <c r="AW20" s="168"/>
      <c r="AX20" s="170"/>
      <c r="AY20" s="32"/>
      <c r="AZ20" s="168"/>
      <c r="BA20" s="170"/>
      <c r="BB20" s="32"/>
      <c r="BC20" s="168"/>
      <c r="BD20" s="170"/>
      <c r="BE20" s="32"/>
      <c r="BF20" s="168"/>
      <c r="BG20" s="174"/>
      <c r="BH20" s="36"/>
      <c r="BI20" s="36"/>
    </row>
    <row r="21" spans="1:61" ht="15" customHeight="1" x14ac:dyDescent="0.2">
      <c r="C21" s="23"/>
      <c r="D21" s="23"/>
      <c r="E21" s="4"/>
      <c r="F21" s="27"/>
      <c r="G21" s="27"/>
      <c r="H21" s="26"/>
      <c r="J21" s="22"/>
      <c r="M21" s="22"/>
      <c r="P21" s="22"/>
      <c r="Q21" s="26"/>
      <c r="S21" s="22"/>
      <c r="V21" s="22"/>
    </row>
    <row r="22" spans="1:61" ht="15" customHeight="1" x14ac:dyDescent="0.2">
      <c r="C22" s="23"/>
      <c r="D22" s="23"/>
      <c r="E22" s="4"/>
      <c r="F22" s="27"/>
      <c r="G22" s="27"/>
      <c r="H22" s="26"/>
      <c r="J22" s="22"/>
      <c r="M22" s="22"/>
      <c r="P22" s="22"/>
      <c r="S22" s="22"/>
      <c r="V22" s="22"/>
    </row>
    <row r="23" spans="1:61" ht="15" customHeight="1" x14ac:dyDescent="0.2">
      <c r="C23" s="23"/>
      <c r="D23" s="23"/>
      <c r="E23" s="23"/>
      <c r="F23" s="23"/>
      <c r="G23" s="23"/>
      <c r="P23" s="22"/>
      <c r="S23" s="22"/>
      <c r="V23" s="22"/>
    </row>
    <row r="24" spans="1:61" ht="15" customHeight="1" x14ac:dyDescent="0.2">
      <c r="C24" s="23"/>
      <c r="D24" s="23"/>
      <c r="E24" s="23"/>
      <c r="F24" s="23"/>
      <c r="G24" s="23"/>
      <c r="P24" s="22"/>
      <c r="S24" s="22"/>
      <c r="V24" s="22"/>
    </row>
    <row r="25" spans="1:61" ht="15" customHeight="1" x14ac:dyDescent="0.2">
      <c r="C25" s="23"/>
      <c r="D25" s="23"/>
      <c r="E25" s="23"/>
      <c r="F25" s="23"/>
      <c r="G25" s="23"/>
      <c r="P25" s="22"/>
      <c r="S25" s="22"/>
      <c r="V25" s="22"/>
    </row>
    <row r="26" spans="1:61" ht="15" customHeight="1" x14ac:dyDescent="0.2">
      <c r="C26" s="23"/>
      <c r="D26" s="23"/>
      <c r="E26" s="23"/>
      <c r="F26" s="23"/>
      <c r="G26" s="23"/>
      <c r="P26" s="22"/>
      <c r="S26" s="22"/>
      <c r="V26" s="22"/>
    </row>
    <row r="27" spans="1:61" ht="15" customHeight="1" x14ac:dyDescent="0.2">
      <c r="C27" s="23"/>
      <c r="D27" s="23"/>
      <c r="E27" s="23"/>
      <c r="F27" s="23"/>
      <c r="G27" s="23"/>
      <c r="P27" s="22"/>
      <c r="S27" s="22"/>
      <c r="V27" s="22"/>
    </row>
    <row r="28" spans="1:61" ht="15" customHeight="1" x14ac:dyDescent="0.2">
      <c r="C28" s="23"/>
      <c r="D28" s="23"/>
      <c r="E28" s="23"/>
      <c r="F28" s="23"/>
      <c r="G28" s="23"/>
      <c r="P28" s="22"/>
      <c r="S28" s="22"/>
      <c r="V28" s="22"/>
    </row>
    <row r="29" spans="1:61" ht="15" customHeight="1" x14ac:dyDescent="0.2">
      <c r="C29" s="23"/>
      <c r="D29" s="23"/>
      <c r="E29" s="23"/>
      <c r="F29" s="23"/>
      <c r="G29" s="23"/>
      <c r="P29" s="22"/>
      <c r="S29" s="22"/>
      <c r="V29" s="22"/>
    </row>
    <row r="30" spans="1:61" ht="15" customHeight="1" x14ac:dyDescent="0.2">
      <c r="C30" s="23"/>
      <c r="D30" s="23"/>
      <c r="E30" s="23"/>
      <c r="F30" s="23"/>
      <c r="G30" s="23"/>
      <c r="P30" s="22"/>
      <c r="S30" s="22"/>
      <c r="V30" s="22"/>
    </row>
    <row r="31" spans="1:61" ht="15" customHeight="1" x14ac:dyDescent="0.2">
      <c r="C31" s="23"/>
      <c r="D31" s="23"/>
      <c r="E31" s="23"/>
      <c r="F31" s="23"/>
      <c r="G31" s="23"/>
      <c r="P31" s="22"/>
      <c r="S31" s="22"/>
      <c r="V31" s="22"/>
    </row>
    <row r="32" spans="1:61" ht="15" customHeight="1" x14ac:dyDescent="0.2">
      <c r="C32" s="23"/>
      <c r="D32" s="23"/>
      <c r="E32" s="23"/>
      <c r="F32" s="23"/>
      <c r="G32" s="23"/>
      <c r="P32" s="22"/>
      <c r="S32" s="22"/>
      <c r="V32" s="22"/>
    </row>
    <row r="33" spans="3:22" ht="15" customHeight="1" x14ac:dyDescent="0.2">
      <c r="C33" s="23"/>
      <c r="D33" s="23"/>
      <c r="E33" s="23"/>
      <c r="F33" s="23"/>
      <c r="G33" s="23"/>
      <c r="P33" s="22"/>
      <c r="S33" s="22"/>
      <c r="V33" s="22"/>
    </row>
    <row r="34" spans="3:22" ht="15" customHeight="1" x14ac:dyDescent="0.2">
      <c r="C34" s="23"/>
      <c r="D34" s="23"/>
      <c r="E34" s="23"/>
      <c r="F34" s="23"/>
      <c r="G34" s="23"/>
      <c r="P34" s="22"/>
      <c r="S34" s="22"/>
      <c r="V34" s="22"/>
    </row>
    <row r="35" spans="3:22" ht="15" customHeight="1" x14ac:dyDescent="0.2">
      <c r="C35" s="23"/>
      <c r="D35" s="23"/>
      <c r="E35" s="23"/>
      <c r="F35" s="23"/>
      <c r="G35" s="23"/>
      <c r="P35" s="22"/>
      <c r="S35" s="22"/>
      <c r="V35" s="22"/>
    </row>
    <row r="36" spans="3:22" ht="15" customHeight="1" x14ac:dyDescent="0.2">
      <c r="C36" s="23"/>
      <c r="D36" s="23"/>
      <c r="E36" s="23"/>
      <c r="F36" s="23"/>
      <c r="G36" s="23"/>
      <c r="P36" s="22"/>
      <c r="S36" s="22"/>
      <c r="V36" s="22"/>
    </row>
    <row r="37" spans="3:22" ht="15" customHeight="1" x14ac:dyDescent="0.2">
      <c r="P37" s="22"/>
      <c r="S37" s="22"/>
      <c r="V37" s="22"/>
    </row>
    <row r="38" spans="3:22" ht="15" customHeight="1" x14ac:dyDescent="0.2">
      <c r="P38" s="22"/>
      <c r="S38" s="22"/>
      <c r="V38" s="22"/>
    </row>
    <row r="39" spans="3:22" ht="15" customHeight="1" x14ac:dyDescent="0.2">
      <c r="P39" s="22"/>
      <c r="S39" s="22"/>
      <c r="V39" s="22"/>
    </row>
    <row r="40" spans="3:22" ht="15" customHeight="1" x14ac:dyDescent="0.2">
      <c r="P40" s="22"/>
      <c r="S40" s="22"/>
      <c r="V40" s="22"/>
    </row>
    <row r="41" spans="3:22" ht="15" customHeight="1" x14ac:dyDescent="0.2">
      <c r="P41" s="22"/>
      <c r="S41" s="22"/>
      <c r="V41" s="22"/>
    </row>
    <row r="42" spans="3:22" ht="15" customHeight="1" x14ac:dyDescent="0.2">
      <c r="P42" s="22"/>
      <c r="S42" s="22"/>
      <c r="V42" s="22"/>
    </row>
    <row r="43" spans="3:22" ht="15" customHeight="1" x14ac:dyDescent="0.2">
      <c r="P43" s="22"/>
      <c r="S43" s="22"/>
      <c r="V43" s="22"/>
    </row>
    <row r="44" spans="3:22" ht="15" customHeight="1" x14ac:dyDescent="0.2">
      <c r="P44" s="22"/>
      <c r="S44" s="22"/>
      <c r="V44" s="22"/>
    </row>
    <row r="45" spans="3:22" ht="15" customHeight="1" x14ac:dyDescent="0.2">
      <c r="P45" s="22"/>
      <c r="S45" s="22"/>
      <c r="V45" s="22"/>
    </row>
    <row r="46" spans="3:22" ht="15" customHeight="1" x14ac:dyDescent="0.2">
      <c r="P46" s="22"/>
      <c r="S46" s="22"/>
      <c r="V46" s="22"/>
    </row>
    <row r="47" spans="3:22" ht="15" customHeight="1" x14ac:dyDescent="0.2">
      <c r="P47" s="22"/>
      <c r="S47" s="22"/>
      <c r="V47" s="22"/>
    </row>
    <row r="48" spans="3:22" ht="15" customHeight="1" x14ac:dyDescent="0.2">
      <c r="P48" s="22"/>
      <c r="S48" s="22"/>
      <c r="V48" s="22"/>
    </row>
    <row r="49" spans="16:22" ht="15" customHeight="1" x14ac:dyDescent="0.2">
      <c r="P49" s="22"/>
      <c r="S49" s="22"/>
      <c r="V49" s="22"/>
    </row>
    <row r="50" spans="16:22" ht="15" customHeight="1" x14ac:dyDescent="0.2">
      <c r="P50" s="22"/>
      <c r="S50" s="22"/>
      <c r="V50" s="22"/>
    </row>
    <row r="51" spans="16:22" ht="15" customHeight="1" x14ac:dyDescent="0.2">
      <c r="P51" s="22"/>
      <c r="S51" s="22"/>
      <c r="V51" s="22"/>
    </row>
    <row r="52" spans="16:22" ht="15" customHeight="1" x14ac:dyDescent="0.2">
      <c r="P52" s="22"/>
      <c r="S52" s="22"/>
      <c r="V52" s="22"/>
    </row>
  </sheetData>
  <sortState ref="A7:BJ18">
    <sortCondition descending="1" ref="C7:C18"/>
    <sortCondition ref="E7:E18"/>
    <sortCondition descending="1" ref="F7:F18"/>
    <sortCondition ref="G7:G18"/>
  </sortState>
  <mergeCells count="80">
    <mergeCell ref="BD5:BF5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BA6:BC6"/>
    <mergeCell ref="BD6:BF6"/>
    <mergeCell ref="AO5:AQ5"/>
    <mergeCell ref="AR5:AT5"/>
    <mergeCell ref="AU5:AW5"/>
    <mergeCell ref="AX5:AZ5"/>
    <mergeCell ref="BA5:BC5"/>
    <mergeCell ref="Z5:AB5"/>
    <mergeCell ref="AC5:AE5"/>
    <mergeCell ref="AF5:AH5"/>
    <mergeCell ref="AI5:AK5"/>
    <mergeCell ref="AL5:AN5"/>
    <mergeCell ref="T5:V5"/>
    <mergeCell ref="W5:Y5"/>
    <mergeCell ref="H6:J6"/>
    <mergeCell ref="K6:M6"/>
    <mergeCell ref="N6:P6"/>
    <mergeCell ref="Q6:S6"/>
    <mergeCell ref="T6:V6"/>
    <mergeCell ref="W6:Y6"/>
    <mergeCell ref="B5:B6"/>
    <mergeCell ref="H5:J5"/>
    <mergeCell ref="K5:M5"/>
    <mergeCell ref="N5:P5"/>
    <mergeCell ref="Q5:S5"/>
    <mergeCell ref="I1:M1"/>
    <mergeCell ref="U1:V1"/>
    <mergeCell ref="I2:M2"/>
    <mergeCell ref="U2:V2"/>
    <mergeCell ref="Q1:T1"/>
    <mergeCell ref="Q2:T2"/>
    <mergeCell ref="I3:M3"/>
    <mergeCell ref="U3:V3"/>
    <mergeCell ref="H4:J4"/>
    <mergeCell ref="K4:M4"/>
    <mergeCell ref="N4:P4"/>
    <mergeCell ref="Q4:S4"/>
    <mergeCell ref="T4:V4"/>
    <mergeCell ref="Q3:T3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AX4:AZ4"/>
    <mergeCell ref="BA4:BC4"/>
    <mergeCell ref="BD4:BF4"/>
    <mergeCell ref="BG4:BI4"/>
    <mergeCell ref="H7:J7"/>
    <mergeCell ref="K7:M7"/>
    <mergeCell ref="N7:P7"/>
    <mergeCell ref="Q7:S7"/>
    <mergeCell ref="T7:V7"/>
    <mergeCell ref="W7:Y7"/>
    <mergeCell ref="Z7:AB7"/>
    <mergeCell ref="AC7:AE7"/>
    <mergeCell ref="AF7:AH7"/>
    <mergeCell ref="BA7:BC7"/>
    <mergeCell ref="BD7:BF7"/>
    <mergeCell ref="BG7:BI7"/>
    <mergeCell ref="AI7:AK7"/>
    <mergeCell ref="AL7:AN7"/>
    <mergeCell ref="AO7:AQ7"/>
    <mergeCell ref="AR7:AT7"/>
    <mergeCell ref="AU7:AW7"/>
    <mergeCell ref="AX7:AZ7"/>
  </mergeCells>
  <conditionalFormatting sqref="C9:C20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9:BF20">
    <cfRule type="expression" dxfId="0" priority="1">
      <formula>MOD(ROW(),2)=0</formula>
    </cfRule>
  </conditionalFormatting>
  <pageMargins left="0.78740157499999996" right="0.78740157499999996" top="0.984251969" bottom="0.984251969" header="0.5" footer="0.5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workbookViewId="0">
      <selection sqref="A1:F1"/>
    </sheetView>
  </sheetViews>
  <sheetFormatPr defaultRowHeight="15" x14ac:dyDescent="0.25"/>
  <cols>
    <col min="1" max="1" width="10.28515625" style="136" customWidth="1"/>
    <col min="2" max="2" width="10.7109375" style="136" customWidth="1"/>
    <col min="3" max="3" width="8.42578125" style="136" customWidth="1"/>
    <col min="4" max="4" width="19.5703125" style="136" customWidth="1"/>
    <col min="5" max="16384" width="9.140625" style="136"/>
  </cols>
  <sheetData>
    <row r="1" spans="1:6" x14ac:dyDescent="0.25">
      <c r="A1" s="508" t="s">
        <v>94</v>
      </c>
      <c r="B1" s="508"/>
      <c r="C1" s="508"/>
      <c r="D1" s="508"/>
      <c r="E1" s="508"/>
      <c r="F1" s="508"/>
    </row>
    <row r="2" spans="1:6" x14ac:dyDescent="0.25">
      <c r="A2" s="509" t="s">
        <v>95</v>
      </c>
      <c r="B2" s="509"/>
      <c r="C2" s="509"/>
      <c r="D2" s="515">
        <f>SUM('1.pololetí 2011'!I5:BY5)</f>
        <v>6150</v>
      </c>
      <c r="E2" s="515"/>
      <c r="F2" s="515"/>
    </row>
    <row r="3" spans="1:6" x14ac:dyDescent="0.25">
      <c r="A3" s="510" t="s">
        <v>101</v>
      </c>
      <c r="B3" s="511"/>
      <c r="C3" s="511"/>
      <c r="D3" s="512">
        <f>C5+F5</f>
        <v>-1833</v>
      </c>
      <c r="E3" s="512"/>
      <c r="F3" s="512"/>
    </row>
    <row r="4" spans="1:6" x14ac:dyDescent="0.25">
      <c r="A4" s="513" t="s">
        <v>102</v>
      </c>
      <c r="B4" s="513"/>
      <c r="C4" s="513"/>
      <c r="D4" s="514">
        <f>D2+D3</f>
        <v>4317</v>
      </c>
      <c r="E4" s="514"/>
      <c r="F4" s="514"/>
    </row>
    <row r="5" spans="1:6" ht="15.75" x14ac:dyDescent="0.25">
      <c r="A5" s="506" t="s">
        <v>96</v>
      </c>
      <c r="B5" s="506"/>
      <c r="C5" s="242">
        <f>SUM(C6:C9)</f>
        <v>-919</v>
      </c>
      <c r="D5" s="507" t="s">
        <v>107</v>
      </c>
      <c r="E5" s="507"/>
      <c r="F5" s="243">
        <f>SUM(F6:F12)</f>
        <v>-914</v>
      </c>
    </row>
    <row r="6" spans="1:6" x14ac:dyDescent="0.25">
      <c r="A6" s="503" t="s">
        <v>106</v>
      </c>
      <c r="B6" s="503"/>
      <c r="C6" s="244">
        <v>-299</v>
      </c>
      <c r="D6" s="504" t="s">
        <v>97</v>
      </c>
      <c r="E6" s="504"/>
      <c r="F6" s="244">
        <v>-3000</v>
      </c>
    </row>
    <row r="7" spans="1:6" x14ac:dyDescent="0.25">
      <c r="A7" s="503" t="s">
        <v>108</v>
      </c>
      <c r="B7" s="516"/>
      <c r="C7" s="244">
        <v>-620</v>
      </c>
      <c r="D7" s="504" t="s">
        <v>98</v>
      </c>
      <c r="E7" s="504"/>
      <c r="F7" s="244">
        <v>-92</v>
      </c>
    </row>
    <row r="8" spans="1:6" s="137" customFormat="1" ht="15" customHeight="1" x14ac:dyDescent="0.25">
      <c r="A8" s="517"/>
      <c r="B8" s="517"/>
      <c r="C8" s="245"/>
      <c r="D8" s="505" t="s">
        <v>99</v>
      </c>
      <c r="E8" s="505"/>
      <c r="F8" s="245">
        <v>-234</v>
      </c>
    </row>
    <row r="9" spans="1:6" x14ac:dyDescent="0.25">
      <c r="A9" s="516"/>
      <c r="B9" s="516"/>
      <c r="C9" s="244"/>
      <c r="D9" s="504" t="s">
        <v>100</v>
      </c>
      <c r="E9" s="504"/>
      <c r="F9" s="244">
        <v>-88</v>
      </c>
    </row>
    <row r="10" spans="1:6" x14ac:dyDescent="0.25">
      <c r="A10" s="517"/>
      <c r="B10" s="517"/>
      <c r="C10" s="244"/>
      <c r="D10" s="504" t="s">
        <v>104</v>
      </c>
      <c r="E10" s="504"/>
      <c r="F10" s="246">
        <f>25*250</f>
        <v>6250</v>
      </c>
    </row>
    <row r="11" spans="1:6" x14ac:dyDescent="0.25">
      <c r="A11" s="516"/>
      <c r="B11" s="516"/>
      <c r="C11" s="244"/>
      <c r="D11" s="504" t="s">
        <v>103</v>
      </c>
      <c r="E11" s="504"/>
      <c r="F11" s="244">
        <f>11*150</f>
        <v>1650</v>
      </c>
    </row>
    <row r="12" spans="1:6" x14ac:dyDescent="0.25">
      <c r="A12" s="517"/>
      <c r="B12" s="517"/>
      <c r="C12" s="244"/>
      <c r="D12" s="504" t="s">
        <v>105</v>
      </c>
      <c r="E12" s="504"/>
      <c r="F12" s="244">
        <v>-5400</v>
      </c>
    </row>
  </sheetData>
  <mergeCells count="23">
    <mergeCell ref="D9:E9"/>
    <mergeCell ref="D10:E10"/>
    <mergeCell ref="D11:E11"/>
    <mergeCell ref="D12:E12"/>
    <mergeCell ref="A7:B7"/>
    <mergeCell ref="A8:B8"/>
    <mergeCell ref="A9:B9"/>
    <mergeCell ref="A10:B10"/>
    <mergeCell ref="A11:B11"/>
    <mergeCell ref="A12:B12"/>
    <mergeCell ref="A1:F1"/>
    <mergeCell ref="A2:C2"/>
    <mergeCell ref="A3:C3"/>
    <mergeCell ref="D3:F3"/>
    <mergeCell ref="A4:C4"/>
    <mergeCell ref="D4:F4"/>
    <mergeCell ref="D2:F2"/>
    <mergeCell ref="A6:B6"/>
    <mergeCell ref="D6:E6"/>
    <mergeCell ref="D7:E7"/>
    <mergeCell ref="D8:E8"/>
    <mergeCell ref="A5:B5"/>
    <mergeCell ref="D5:E5"/>
  </mergeCells>
  <pageMargins left="0.25" right="0.25" top="0.75" bottom="0.75" header="0.3" footer="0.3"/>
  <pageSetup paperSize="9" scale="97" fitToHeight="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zoomScaleNormal="100" workbookViewId="0">
      <selection activeCell="O11" sqref="O11"/>
    </sheetView>
  </sheetViews>
  <sheetFormatPr defaultRowHeight="15" x14ac:dyDescent="0.25"/>
  <cols>
    <col min="1" max="1" width="6.7109375" style="239" customWidth="1"/>
    <col min="2" max="2" width="13.42578125" style="238" customWidth="1"/>
    <col min="3" max="16384" width="9.140625" style="237"/>
  </cols>
  <sheetData>
    <row r="1" spans="1:2" x14ac:dyDescent="0.25">
      <c r="A1" s="518" t="s">
        <v>91</v>
      </c>
      <c r="B1" s="518"/>
    </row>
    <row r="2" spans="1:2" ht="15.75" x14ac:dyDescent="0.25">
      <c r="A2" s="241">
        <v>0.79166666666666663</v>
      </c>
      <c r="B2" s="240" t="s">
        <v>90</v>
      </c>
    </row>
    <row r="3" spans="1:2" x14ac:dyDescent="0.25">
      <c r="B3" s="240" t="s">
        <v>89</v>
      </c>
    </row>
    <row r="4" spans="1:2" x14ac:dyDescent="0.25">
      <c r="B4" s="240" t="s">
        <v>88</v>
      </c>
    </row>
    <row r="5" spans="1:2" x14ac:dyDescent="0.25">
      <c r="B5" s="240" t="s">
        <v>87</v>
      </c>
    </row>
    <row r="7" spans="1:2" ht="15.75" x14ac:dyDescent="0.25">
      <c r="A7" s="241">
        <v>0.83680555555555547</v>
      </c>
      <c r="B7" s="240" t="s">
        <v>86</v>
      </c>
    </row>
    <row r="8" spans="1:2" x14ac:dyDescent="0.25">
      <c r="B8" s="240" t="s">
        <v>85</v>
      </c>
    </row>
    <row r="9" spans="1:2" x14ac:dyDescent="0.25">
      <c r="B9" s="240" t="s">
        <v>84</v>
      </c>
    </row>
    <row r="10" spans="1:2" x14ac:dyDescent="0.25">
      <c r="B10" s="240" t="s">
        <v>83</v>
      </c>
    </row>
    <row r="12" spans="1:2" ht="15.75" x14ac:dyDescent="0.25">
      <c r="A12" s="241">
        <v>0.88194444444444453</v>
      </c>
      <c r="B12" s="240" t="s">
        <v>82</v>
      </c>
    </row>
    <row r="13" spans="1:2" x14ac:dyDescent="0.25">
      <c r="B13" s="240" t="s">
        <v>81</v>
      </c>
    </row>
    <row r="14" spans="1:2" x14ac:dyDescent="0.25">
      <c r="B14" s="240" t="s">
        <v>80</v>
      </c>
    </row>
    <row r="15" spans="1:2" x14ac:dyDescent="0.25">
      <c r="B15" s="240" t="s">
        <v>79</v>
      </c>
    </row>
    <row r="17" spans="1:2" ht="15.75" x14ac:dyDescent="0.25">
      <c r="A17" s="241">
        <v>0.92013888888888884</v>
      </c>
      <c r="B17" s="240" t="s">
        <v>78</v>
      </c>
    </row>
    <row r="18" spans="1:2" x14ac:dyDescent="0.25">
      <c r="B18" s="240" t="s">
        <v>77</v>
      </c>
    </row>
    <row r="19" spans="1:2" x14ac:dyDescent="0.25">
      <c r="B19" s="240" t="s">
        <v>76</v>
      </c>
    </row>
    <row r="20" spans="1:2" x14ac:dyDescent="0.25">
      <c r="B20" s="240" t="s">
        <v>75</v>
      </c>
    </row>
    <row r="22" spans="1:2" ht="15.75" x14ac:dyDescent="0.25">
      <c r="A22" s="241">
        <v>0.96527777777777779</v>
      </c>
      <c r="B22" s="240" t="s">
        <v>74</v>
      </c>
    </row>
    <row r="23" spans="1:2" x14ac:dyDescent="0.25">
      <c r="B23" s="240" t="s">
        <v>73</v>
      </c>
    </row>
    <row r="24" spans="1:2" x14ac:dyDescent="0.25">
      <c r="B24" s="240" t="s">
        <v>72</v>
      </c>
    </row>
    <row r="25" spans="1:2" x14ac:dyDescent="0.25">
      <c r="B25" s="240" t="s">
        <v>71</v>
      </c>
    </row>
    <row r="27" spans="1:2" ht="15.75" x14ac:dyDescent="0.25">
      <c r="A27" s="241">
        <v>1.0416666666666666E-2</v>
      </c>
      <c r="B27" s="240" t="s">
        <v>70</v>
      </c>
    </row>
    <row r="28" spans="1:2" x14ac:dyDescent="0.25">
      <c r="B28" s="240" t="s">
        <v>69</v>
      </c>
    </row>
    <row r="29" spans="1:2" x14ac:dyDescent="0.25">
      <c r="B29" s="240" t="s">
        <v>68</v>
      </c>
    </row>
    <row r="30" spans="1:2" x14ac:dyDescent="0.25">
      <c r="B30" s="240" t="s">
        <v>67</v>
      </c>
    </row>
    <row r="32" spans="1:2" ht="15.75" x14ac:dyDescent="0.25">
      <c r="A32" s="241">
        <v>5.5555555555555552E-2</v>
      </c>
      <c r="B32" s="240" t="s">
        <v>66</v>
      </c>
    </row>
    <row r="33" spans="2:2" x14ac:dyDescent="0.25">
      <c r="B33" s="240" t="s">
        <v>65</v>
      </c>
    </row>
    <row r="34" spans="2:2" x14ac:dyDescent="0.25">
      <c r="B34" s="240" t="s">
        <v>64</v>
      </c>
    </row>
    <row r="35" spans="2:2" x14ac:dyDescent="0.25">
      <c r="B35" s="240" t="s">
        <v>63</v>
      </c>
    </row>
  </sheetData>
  <mergeCells count="1">
    <mergeCell ref="A1:B1"/>
  </mergeCells>
  <pageMargins left="0.43" right="0.24" top="0.94" bottom="0.75" header="0.31" footer="0.31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</vt:i4>
      </vt:variant>
    </vt:vector>
  </HeadingPairs>
  <TitlesOfParts>
    <vt:vector size="8" baseType="lpstr">
      <vt:lpstr>absolutní pořadí</vt:lpstr>
      <vt:lpstr>2.pololetí 2011</vt:lpstr>
      <vt:lpstr>1.pololetí 2011</vt:lpstr>
      <vt:lpstr>2.pololetí 2010</vt:lpstr>
      <vt:lpstr>1.pololetí 2010</vt:lpstr>
      <vt:lpstr>účtování</vt:lpstr>
      <vt:lpstr>Velikonoční turnájek</vt:lpstr>
      <vt:lpstr>FUNTAXI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cp:lastPrinted>2011-04-09T12:18:05Z</cp:lastPrinted>
  <dcterms:created xsi:type="dcterms:W3CDTF">2010-04-02T22:15:59Z</dcterms:created>
  <dcterms:modified xsi:type="dcterms:W3CDTF">2011-08-12T18:16:49Z</dcterms:modified>
</cp:coreProperties>
</file>